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8010" activeTab="1"/>
  </bookViews>
  <sheets>
    <sheet name="mean+1SD" sheetId="5" r:id="rId1"/>
    <sheet name="Data" sheetId="1" r:id="rId2"/>
    <sheet name="สรุปผลการประเมิน" sheetId="4" r:id="rId3"/>
    <sheet name="ประเทศ" sheetId="6" r:id="rId4"/>
  </sheets>
  <externalReferences>
    <externalReference r:id="rId5"/>
  </externalReferences>
  <definedNames>
    <definedName name="_xlnm._FilterDatabase" localSheetId="1" hidden="1">Data!$A$2:$R$99</definedName>
    <definedName name="_xlnm._FilterDatabase" localSheetId="0" hidden="1">'mean+1SD'!$A$2:$J$3</definedName>
    <definedName name="_xlnm.Print_Area" localSheetId="1">Data!$A$2:$R$100</definedName>
    <definedName name="_xlnm.Print_Titles" localSheetId="1">Data!$1:$3</definedName>
    <definedName name="_xlnm.Print_Titles" localSheetId="0">'mean+1SD'!$1:$3</definedName>
  </definedNames>
  <calcPr calcId="144525"/>
</workbook>
</file>

<file path=xl/calcChain.xml><?xml version="1.0" encoding="utf-8"?>
<calcChain xmlns="http://schemas.openxmlformats.org/spreadsheetml/2006/main">
  <c r="D23" i="6" l="1"/>
  <c r="D24" i="6"/>
  <c r="D25" i="6"/>
  <c r="D26" i="6"/>
  <c r="D27" i="6"/>
  <c r="D28" i="6"/>
  <c r="D30" i="6"/>
  <c r="D31" i="6"/>
  <c r="D32" i="6"/>
  <c r="D33" i="6"/>
  <c r="D22" i="6"/>
  <c r="B23" i="6"/>
  <c r="B24" i="6"/>
  <c r="B25" i="6"/>
  <c r="B26" i="6"/>
  <c r="B27" i="6"/>
  <c r="B28" i="6"/>
  <c r="B30" i="6"/>
  <c r="B31" i="6"/>
  <c r="B32" i="6"/>
  <c r="B33" i="6"/>
  <c r="B22" i="6"/>
  <c r="C23" i="6"/>
  <c r="C24" i="6"/>
  <c r="C25" i="6"/>
  <c r="C26" i="6"/>
  <c r="C27" i="6"/>
  <c r="C28" i="6"/>
  <c r="C29" i="6"/>
  <c r="C30" i="6"/>
  <c r="C31" i="6"/>
  <c r="C32" i="6"/>
  <c r="C33" i="6"/>
  <c r="C22" i="6"/>
  <c r="H17" i="6" l="1"/>
  <c r="E17" i="6"/>
  <c r="C17" i="6"/>
  <c r="B17" i="6"/>
  <c r="G16" i="6"/>
  <c r="F16" i="6" s="1"/>
  <c r="G15" i="6"/>
  <c r="D15" i="6" s="1"/>
  <c r="G14" i="6"/>
  <c r="G13" i="6"/>
  <c r="G12" i="6"/>
  <c r="G11" i="6"/>
  <c r="D11" i="6" s="1"/>
  <c r="G10" i="6"/>
  <c r="G9" i="6"/>
  <c r="G8" i="6"/>
  <c r="F8" i="6" s="1"/>
  <c r="G7" i="6"/>
  <c r="D7" i="6" s="1"/>
  <c r="G6" i="6"/>
  <c r="G5" i="6"/>
  <c r="F12" i="6" l="1"/>
  <c r="B29" i="6"/>
  <c r="D29" i="6" s="1"/>
  <c r="D10" i="6"/>
  <c r="G17" i="6"/>
  <c r="F17" i="6" s="1"/>
  <c r="D6" i="6"/>
  <c r="D14" i="6"/>
  <c r="F5" i="6"/>
  <c r="F9" i="6"/>
  <c r="F13" i="6"/>
  <c r="D5" i="6"/>
  <c r="F6" i="6"/>
  <c r="D9" i="6"/>
  <c r="F10" i="6"/>
  <c r="D13" i="6"/>
  <c r="F14" i="6"/>
  <c r="F7" i="6"/>
  <c r="F11" i="6"/>
  <c r="F15" i="6"/>
  <c r="D8" i="6"/>
  <c r="D12" i="6"/>
  <c r="D16" i="6"/>
  <c r="C18" i="4"/>
  <c r="C19" i="4"/>
  <c r="C20" i="4"/>
  <c r="C21" i="4"/>
  <c r="C22" i="4"/>
  <c r="C17" i="4"/>
  <c r="D17" i="6" l="1"/>
  <c r="F12" i="4"/>
  <c r="J4" i="1"/>
  <c r="J5" i="1"/>
  <c r="J6" i="1"/>
  <c r="J7" i="1"/>
  <c r="J8" i="1"/>
  <c r="J9" i="1"/>
  <c r="J10" i="1"/>
  <c r="J11" i="1"/>
  <c r="J12" i="1"/>
  <c r="J13" i="1"/>
  <c r="J14" i="1"/>
  <c r="J15" i="1"/>
  <c r="J24" i="5"/>
  <c r="F24" i="5"/>
  <c r="J23" i="5"/>
  <c r="F23" i="5"/>
  <c r="J22" i="5"/>
  <c r="F22" i="5"/>
  <c r="J21" i="5"/>
  <c r="F21" i="5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J13" i="5"/>
  <c r="F13" i="5"/>
  <c r="J12" i="5"/>
  <c r="F12" i="5"/>
  <c r="J11" i="5"/>
  <c r="F11" i="5"/>
  <c r="J10" i="5"/>
  <c r="F10" i="5"/>
  <c r="J9" i="5"/>
  <c r="F9" i="5"/>
  <c r="J8" i="5"/>
  <c r="F8" i="5"/>
  <c r="J7" i="5"/>
  <c r="F7" i="5"/>
  <c r="J6" i="5"/>
  <c r="F6" i="5"/>
  <c r="J5" i="5"/>
  <c r="F5" i="5"/>
  <c r="J4" i="5"/>
  <c r="F4" i="5"/>
  <c r="I12" i="4" l="1"/>
  <c r="B16" i="1"/>
  <c r="N15" i="1"/>
  <c r="N61" i="1" l="1"/>
  <c r="N54" i="1"/>
  <c r="P15" i="1" l="1"/>
  <c r="R15" i="1"/>
  <c r="Q15" i="1"/>
  <c r="J61" i="1" l="1"/>
  <c r="N62" i="1" l="1"/>
  <c r="N63" i="1"/>
  <c r="N64" i="1"/>
  <c r="N65" i="1"/>
  <c r="N66" i="1"/>
  <c r="N67" i="1"/>
  <c r="N68" i="1"/>
  <c r="N60" i="1"/>
  <c r="J62" i="1"/>
  <c r="J63" i="1"/>
  <c r="J64" i="1"/>
  <c r="J65" i="1"/>
  <c r="J66" i="1"/>
  <c r="J67" i="1"/>
  <c r="J68" i="1"/>
  <c r="J60" i="1"/>
  <c r="N78" i="1" l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77" i="1"/>
  <c r="N71" i="1"/>
  <c r="N72" i="1"/>
  <c r="N73" i="1"/>
  <c r="N74" i="1"/>
  <c r="N75" i="1"/>
  <c r="J71" i="1"/>
  <c r="J72" i="1"/>
  <c r="J73" i="1"/>
  <c r="J74" i="1"/>
  <c r="J75" i="1"/>
  <c r="N70" i="1"/>
  <c r="J70" i="1"/>
  <c r="N42" i="1" l="1"/>
  <c r="N43" i="1"/>
  <c r="N44" i="1"/>
  <c r="N45" i="1"/>
  <c r="N46" i="1"/>
  <c r="N47" i="1"/>
  <c r="N48" i="1"/>
  <c r="N49" i="1"/>
  <c r="N50" i="1"/>
  <c r="N51" i="1"/>
  <c r="N52" i="1"/>
  <c r="N53" i="1"/>
  <c r="N55" i="1"/>
  <c r="N56" i="1"/>
  <c r="N57" i="1"/>
  <c r="N58" i="1"/>
  <c r="N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41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26" i="1"/>
  <c r="N24" i="1" l="1"/>
  <c r="J18" i="1"/>
  <c r="J19" i="1"/>
  <c r="J20" i="1"/>
  <c r="J21" i="1"/>
  <c r="J22" i="1"/>
  <c r="J23" i="1"/>
  <c r="J24" i="1"/>
  <c r="N18" i="1"/>
  <c r="N19" i="1"/>
  <c r="N20" i="1"/>
  <c r="N21" i="1"/>
  <c r="N22" i="1"/>
  <c r="N23" i="1"/>
  <c r="N17" i="1"/>
  <c r="N5" i="1"/>
  <c r="N6" i="1"/>
  <c r="N7" i="1"/>
  <c r="N8" i="1"/>
  <c r="N9" i="1"/>
  <c r="N10" i="1"/>
  <c r="N11" i="1"/>
  <c r="N12" i="1"/>
  <c r="N13" i="1"/>
  <c r="N14" i="1"/>
  <c r="J17" i="1"/>
  <c r="N4" i="1"/>
  <c r="C12" i="4" l="1"/>
  <c r="P48" i="1" l="1"/>
  <c r="Q48" i="1"/>
  <c r="Q28" i="1"/>
  <c r="Q6" i="1"/>
  <c r="Q19" i="1"/>
  <c r="Q5" i="1"/>
  <c r="P5" i="1"/>
  <c r="Q42" i="1"/>
  <c r="Q46" i="1"/>
  <c r="Q55" i="1"/>
  <c r="Q9" i="1"/>
  <c r="Q21" i="1"/>
  <c r="Q36" i="1"/>
  <c r="P58" i="1"/>
  <c r="P52" i="1"/>
  <c r="Q58" i="1"/>
  <c r="Q52" i="1"/>
  <c r="Q7" i="1"/>
  <c r="Q56" i="1"/>
  <c r="P92" i="1"/>
  <c r="P65" i="1"/>
  <c r="Q65" i="1"/>
  <c r="Q35" i="1"/>
  <c r="Q31" i="1"/>
  <c r="P44" i="1"/>
  <c r="Q14" i="1"/>
  <c r="Q44" i="1"/>
  <c r="Q39" i="1"/>
  <c r="P30" i="1"/>
  <c r="R68" i="1"/>
  <c r="Q66" i="1"/>
  <c r="P68" i="1"/>
  <c r="B98" i="1"/>
  <c r="Q95" i="1"/>
  <c r="Q77" i="1"/>
  <c r="B76" i="1"/>
  <c r="P71" i="1"/>
  <c r="Q64" i="1"/>
  <c r="Q63" i="1"/>
  <c r="P62" i="1"/>
  <c r="Q60" i="1"/>
  <c r="B59" i="1"/>
  <c r="P56" i="1"/>
  <c r="P55" i="1"/>
  <c r="Q45" i="1"/>
  <c r="Q41" i="1"/>
  <c r="B40" i="1"/>
  <c r="Q37" i="1"/>
  <c r="Q33" i="1"/>
  <c r="Q32" i="1"/>
  <c r="B25" i="1"/>
  <c r="P23" i="1"/>
  <c r="P22" i="1"/>
  <c r="P18" i="1"/>
  <c r="Q17" i="1"/>
  <c r="Q11" i="1"/>
  <c r="P11" i="1"/>
  <c r="Q10" i="1"/>
  <c r="P9" i="1"/>
  <c r="P4" i="1"/>
  <c r="P66" i="1" l="1"/>
  <c r="R66" i="1"/>
  <c r="R20" i="1"/>
  <c r="R77" i="1"/>
  <c r="Q68" i="1"/>
  <c r="Q73" i="1"/>
  <c r="Q97" i="1"/>
  <c r="P97" i="1"/>
  <c r="R96" i="1"/>
  <c r="P94" i="1"/>
  <c r="Q93" i="1"/>
  <c r="P93" i="1"/>
  <c r="Q91" i="1"/>
  <c r="P90" i="1"/>
  <c r="Q89" i="1"/>
  <c r="Q87" i="1"/>
  <c r="P86" i="1"/>
  <c r="Q85" i="1"/>
  <c r="Q83" i="1"/>
  <c r="R83" i="1"/>
  <c r="P82" i="1"/>
  <c r="Q81" i="1"/>
  <c r="P81" i="1"/>
  <c r="Q79" i="1"/>
  <c r="R79" i="1"/>
  <c r="P78" i="1"/>
  <c r="Q75" i="1"/>
  <c r="P75" i="1"/>
  <c r="P74" i="1"/>
  <c r="Q71" i="1"/>
  <c r="R70" i="1"/>
  <c r="Q67" i="1"/>
  <c r="R28" i="1"/>
  <c r="R38" i="1"/>
  <c r="R85" i="1"/>
  <c r="R87" i="1"/>
  <c r="R89" i="1"/>
  <c r="R17" i="1"/>
  <c r="R21" i="1"/>
  <c r="P12" i="1"/>
  <c r="P67" i="1"/>
  <c r="P63" i="1"/>
  <c r="Q62" i="1"/>
  <c r="Q61" i="1"/>
  <c r="P61" i="1"/>
  <c r="Q57" i="1"/>
  <c r="Q54" i="1"/>
  <c r="P54" i="1"/>
  <c r="Q53" i="1"/>
  <c r="Q51" i="1"/>
  <c r="P51" i="1"/>
  <c r="Q50" i="1"/>
  <c r="P50" i="1"/>
  <c r="Q49" i="1"/>
  <c r="Q47" i="1"/>
  <c r="P47" i="1"/>
  <c r="P46" i="1"/>
  <c r="Q43" i="1"/>
  <c r="R42" i="1"/>
  <c r="Q38" i="1"/>
  <c r="P37" i="1"/>
  <c r="R36" i="1"/>
  <c r="R34" i="1"/>
  <c r="Q34" i="1"/>
  <c r="P33" i="1"/>
  <c r="R32" i="1"/>
  <c r="Q30" i="1"/>
  <c r="Q29" i="1"/>
  <c r="P29" i="1"/>
  <c r="Q27" i="1"/>
  <c r="Q26" i="1"/>
  <c r="R26" i="1"/>
  <c r="Q70" i="1"/>
  <c r="Q72" i="1"/>
  <c r="Q74" i="1"/>
  <c r="Q78" i="1"/>
  <c r="Q80" i="1"/>
  <c r="Q82" i="1"/>
  <c r="Q84" i="1"/>
  <c r="Q86" i="1"/>
  <c r="Q88" i="1"/>
  <c r="Q90" i="1"/>
  <c r="Q92" i="1"/>
  <c r="Q94" i="1"/>
  <c r="Q96" i="1"/>
  <c r="Q24" i="1"/>
  <c r="Q23" i="1"/>
  <c r="Q22" i="1"/>
  <c r="Q20" i="1"/>
  <c r="P19" i="1"/>
  <c r="Q18" i="1"/>
  <c r="R13" i="1"/>
  <c r="Q13" i="1"/>
  <c r="R10" i="1"/>
  <c r="R27" i="1"/>
  <c r="R31" i="1"/>
  <c r="R35" i="1"/>
  <c r="R39" i="1"/>
  <c r="R60" i="1"/>
  <c r="R64" i="1"/>
  <c r="R73" i="1"/>
  <c r="R74" i="1"/>
  <c r="R80" i="1"/>
  <c r="R84" i="1"/>
  <c r="R88" i="1"/>
  <c r="P89" i="1"/>
  <c r="P13" i="1"/>
  <c r="P96" i="1"/>
  <c r="P73" i="1"/>
  <c r="R97" i="1"/>
  <c r="R24" i="1"/>
  <c r="R41" i="1"/>
  <c r="R43" i="1"/>
  <c r="R45" i="1"/>
  <c r="R49" i="1"/>
  <c r="R53" i="1"/>
  <c r="R57" i="1"/>
  <c r="P70" i="1"/>
  <c r="P20" i="1"/>
  <c r="P21" i="1"/>
  <c r="P24" i="1"/>
  <c r="P35" i="1"/>
  <c r="P36" i="1"/>
  <c r="P39" i="1"/>
  <c r="P42" i="1"/>
  <c r="P43" i="1"/>
  <c r="P77" i="1"/>
  <c r="P80" i="1"/>
  <c r="P84" i="1"/>
  <c r="P85" i="1"/>
  <c r="P88" i="1"/>
  <c r="Q12" i="1"/>
  <c r="Q8" i="1"/>
  <c r="P17" i="1"/>
  <c r="P27" i="1"/>
  <c r="P28" i="1"/>
  <c r="P31" i="1"/>
  <c r="P32" i="1"/>
  <c r="R9" i="1"/>
  <c r="R12" i="1"/>
  <c r="R72" i="1"/>
  <c r="P8" i="1"/>
  <c r="R46" i="1"/>
  <c r="R47" i="1"/>
  <c r="R50" i="1"/>
  <c r="R51" i="1"/>
  <c r="R54" i="1"/>
  <c r="R55" i="1"/>
  <c r="R58" i="1"/>
  <c r="R61" i="1"/>
  <c r="R62" i="1"/>
  <c r="R65" i="1"/>
  <c r="R81" i="1"/>
  <c r="R92" i="1"/>
  <c r="R93" i="1"/>
  <c r="R91" i="1"/>
  <c r="R95" i="1"/>
  <c r="Q4" i="1"/>
  <c r="R8" i="1"/>
  <c r="R7" i="1"/>
  <c r="P6" i="1"/>
  <c r="R5" i="1"/>
  <c r="P14" i="1"/>
  <c r="R4" i="1"/>
  <c r="R6" i="1"/>
  <c r="R22" i="1"/>
  <c r="R11" i="1"/>
  <c r="R19" i="1"/>
  <c r="R23" i="1"/>
  <c r="R30" i="1"/>
  <c r="P10" i="1"/>
  <c r="P7" i="1"/>
  <c r="P26" i="1"/>
  <c r="P34" i="1"/>
  <c r="P38" i="1"/>
  <c r="P41" i="1"/>
  <c r="P45" i="1"/>
  <c r="P49" i="1"/>
  <c r="P53" i="1"/>
  <c r="P57" i="1"/>
  <c r="P60" i="1"/>
  <c r="P64" i="1"/>
  <c r="P72" i="1"/>
  <c r="P79" i="1"/>
  <c r="P83" i="1"/>
  <c r="P87" i="1"/>
  <c r="P91" i="1"/>
  <c r="P95" i="1"/>
  <c r="R14" i="1"/>
  <c r="R29" i="1"/>
  <c r="R33" i="1"/>
  <c r="R37" i="1"/>
  <c r="R40" i="1" s="1"/>
  <c r="R44" i="1"/>
  <c r="R48" i="1"/>
  <c r="R52" i="1"/>
  <c r="R56" i="1"/>
  <c r="R63" i="1"/>
  <c r="R67" i="1"/>
  <c r="R71" i="1"/>
  <c r="R75" i="1"/>
  <c r="R78" i="1"/>
  <c r="R82" i="1"/>
  <c r="R86" i="1"/>
  <c r="R90" i="1"/>
  <c r="R94" i="1"/>
  <c r="R18" i="1"/>
  <c r="R16" i="1" l="1"/>
  <c r="R69" i="1"/>
  <c r="R25" i="1"/>
  <c r="C31" i="4"/>
  <c r="D7" i="4"/>
  <c r="R76" i="1"/>
  <c r="R98" i="1"/>
  <c r="R59" i="1"/>
  <c r="C35" i="4" l="1"/>
  <c r="D11" i="4"/>
  <c r="C34" i="4"/>
  <c r="D10" i="4"/>
  <c r="C33" i="4"/>
  <c r="D9" i="4"/>
  <c r="C32" i="4"/>
  <c r="D8" i="4"/>
  <c r="H7" i="4"/>
  <c r="C30" i="4"/>
  <c r="D6" i="4"/>
  <c r="C29" i="4"/>
  <c r="D5" i="4"/>
  <c r="R99" i="1"/>
  <c r="E7" i="4" l="1"/>
  <c r="G7" i="4"/>
  <c r="H11" i="4"/>
  <c r="H10" i="4"/>
  <c r="H9" i="4"/>
  <c r="H8" i="4"/>
  <c r="B31" i="4"/>
  <c r="D31" i="4" s="1"/>
  <c r="H6" i="4"/>
  <c r="H5" i="4"/>
  <c r="D12" i="4"/>
  <c r="H12" i="4" s="1"/>
  <c r="C36" i="4"/>
  <c r="E10" i="4" l="1"/>
  <c r="G10" i="4"/>
  <c r="E6" i="4"/>
  <c r="G6" i="4"/>
  <c r="E11" i="4"/>
  <c r="G11" i="4"/>
  <c r="C23" i="4" s="1"/>
  <c r="E12" i="4"/>
  <c r="G12" i="4"/>
  <c r="C24" i="4" s="1"/>
  <c r="E8" i="4"/>
  <c r="G8" i="4"/>
  <c r="E5" i="4"/>
  <c r="G5" i="4"/>
  <c r="E9" i="4"/>
  <c r="G9" i="4"/>
  <c r="B35" i="4"/>
  <c r="D35" i="4" s="1"/>
  <c r="B34" i="4"/>
  <c r="D34" i="4" s="1"/>
  <c r="B33" i="4"/>
  <c r="D33" i="4" s="1"/>
  <c r="B32" i="4"/>
  <c r="D32" i="4" s="1"/>
  <c r="B30" i="4"/>
  <c r="D30" i="4" s="1"/>
  <c r="B29" i="4"/>
  <c r="B36" i="4" l="1"/>
  <c r="D36" i="4" s="1"/>
  <c r="D29" i="4"/>
</calcChain>
</file>

<file path=xl/sharedStrings.xml><?xml version="1.0" encoding="utf-8"?>
<sst xmlns="http://schemas.openxmlformats.org/spreadsheetml/2006/main" count="590" uniqueCount="276">
  <si>
    <t>ลำดับ</t>
  </si>
  <si>
    <t>เขต</t>
  </si>
  <si>
    <t>ชื่อจังหวัด</t>
  </si>
  <si>
    <t>รหัส</t>
  </si>
  <si>
    <t>หน่วยงาน</t>
  </si>
  <si>
    <t>ประเภท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</si>
  <si>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</si>
  <si>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</si>
  <si>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</si>
  <si>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</si>
  <si>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</si>
  <si>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</si>
  <si>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</si>
  <si>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</si>
  <si>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</si>
  <si>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</si>
  <si>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</si>
  <si>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</si>
  <si>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</si>
  <si>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</si>
  <si>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</si>
  <si>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รพท.</t>
  </si>
  <si>
    <t>11104</t>
  </si>
  <si>
    <t>รพช.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</si>
  <si>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</si>
  <si>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</si>
  <si>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</si>
  <si>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</si>
  <si>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</si>
  <si>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</si>
  <si>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</si>
  <si>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</si>
  <si>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</si>
  <si>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นครพนม นับจำนวน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</si>
  <si>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</si>
  <si>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</si>
  <si>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</si>
  <si>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</si>
  <si>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</si>
  <si>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</si>
  <si>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</si>
  <si>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</si>
  <si>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</si>
  <si>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บึงกาฬ นับจำนวน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</si>
  <si>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</si>
  <si>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</si>
  <si>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</si>
  <si>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</si>
  <si>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</si>
  <si>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</si>
  <si>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</si>
  <si>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</si>
  <si>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</si>
  <si>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</si>
  <si>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</si>
  <si>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</si>
  <si>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</si>
  <si>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</si>
  <si>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</si>
  <si>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เลย นับจำนวน</t>
  </si>
  <si>
    <t>สกลนคร</t>
  </si>
  <si>
    <t>10710</t>
  </si>
  <si>
    <t>รพศ.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</si>
  <si>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</si>
  <si>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</si>
  <si>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</si>
  <si>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</si>
  <si>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</si>
  <si>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</si>
  <si>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</si>
  <si>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</si>
  <si>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</si>
  <si>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</si>
  <si>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</si>
  <si>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</si>
  <si>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</si>
  <si>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</si>
  <si>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</si>
  <si>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</si>
  <si>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</si>
  <si>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สกลนคร นับจำนวน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</si>
  <si>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</si>
  <si>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</si>
  <si>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</si>
  <si>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</si>
  <si>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</si>
  <si>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</si>
  <si>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</si>
  <si>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</si>
  <si>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</si>
  <si>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หนองคาย นับจำนวน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</si>
  <si>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</si>
  <si>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</si>
  <si>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</si>
  <si>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</si>
  <si>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</si>
  <si>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</si>
  <si>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</si>
  <si>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หนองบัวลำภู นับจำนวน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</si>
  <si>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</si>
  <si>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</si>
  <si>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</si>
  <si>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</si>
  <si>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</si>
  <si>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</si>
  <si>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</si>
  <si>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</si>
  <si>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</si>
  <si>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</si>
  <si>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</si>
  <si>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</si>
  <si>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</si>
  <si>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</si>
  <si>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</si>
  <si>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</si>
  <si>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</si>
  <si>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</si>
  <si>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</si>
  <si>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</si>
  <si>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</si>
  <si>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</si>
  <si>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อุดรธานี นับจำนวน</t>
  </si>
  <si>
    <t>28815</t>
  </si>
  <si>
    <t>ทั้งหมด</t>
  </si>
  <si>
    <t>จำนวน(แห่ง)</t>
  </si>
  <si>
    <t>ผ่าน</t>
  </si>
  <si>
    <t>ร้อยละ</t>
  </si>
  <si>
    <t>ไม่ผ่าน</t>
  </si>
  <si>
    <t>รวม</t>
  </si>
  <si>
    <t>ไม่สมบูรณ์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</si>
  <si>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</si>
  <si>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</si>
  <si>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</si>
  <si>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</si>
  <si>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</si>
  <si>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</si>
  <si>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</si>
  <si>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</si>
  <si>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</si>
  <si>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</si>
  <si>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ต้นทุนเกิน (แห่ง)</t>
  </si>
  <si>
    <t>ร้อยละของหน่วยบริการที่มีต้นทุนเกินค่าเฉลี่ยกลุ่ม</t>
  </si>
  <si>
    <t xml:space="preserve"> </t>
  </si>
  <si>
    <t>40840</t>
  </si>
  <si>
    <t>วังยาง,รพช.</t>
  </si>
  <si>
    <t>ปี 2560Q1</t>
  </si>
  <si>
    <t>รพท.S &gt;400</t>
  </si>
  <si>
    <t>ผลรวมทั้งหมด</t>
  </si>
  <si>
    <t>ผลการประเมินต้นทุนหน่วยบริการแบบ Quick Method ณ 28 กุมภาพันธ์ 2560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</si>
  <si>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</si>
  <si>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</si>
  <si>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</si>
  <si>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</si>
  <si>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</si>
  <si>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</si>
  <si>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</si>
  <si>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</si>
  <si>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</si>
  <si>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</si>
  <si>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</si>
  <si>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</si>
  <si>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</si>
  <si>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</si>
  <si>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</si>
  <si>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</si>
  <si>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</si>
  <si>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</si>
  <si>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</si>
  <si>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 xml:space="preserve">ค่า Mean+1SD ต้นทุนการให้บริการผู้ป่วยนอกและต้นทุนป่วยใน (Quick Method) ไตรมาส 2/2560
</t>
  </si>
  <si>
    <t>ปี 2560Q2</t>
  </si>
  <si>
    <t>Unit cost  ณ  1  พฤษภาคม 2560</t>
  </si>
  <si>
    <t>สรุปผลการประเมินต้นทุนหน่วยบริการแบบ Quick Method ไตรมาส 2/2560  ณ 1 พฤษาคม 2560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</si>
  <si>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</si>
  <si>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</si>
  <si>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</si>
  <si>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</si>
  <si>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</si>
  <si>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</si>
  <si>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</si>
  <si>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</si>
  <si>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</si>
  <si>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</si>
  <si>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</si>
  <si>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</si>
  <si>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</si>
  <si>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</si>
  <si>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</si>
  <si>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</si>
  <si>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</si>
  <si>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</si>
  <si>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</si>
  <si>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</si>
  <si>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</si>
  <si>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</si>
  <si>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</si>
  <si>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</si>
  <si>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</si>
  <si>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</si>
  <si>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</si>
  <si>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</si>
  <si>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</si>
  <si>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</si>
  <si>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</si>
  <si>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</si>
  <si>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</si>
  <si>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</si>
  <si>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</si>
  <si>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</si>
  <si>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</si>
  <si>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</si>
  <si>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</si>
  <si>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</si>
  <si>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</si>
  <si>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</si>
  <si>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</si>
  <si>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</si>
  <si>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</si>
  <si>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</si>
  <si>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</si>
  <si>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</si>
  <si>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</si>
  <si>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</si>
  <si>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</si>
  <si>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</si>
  <si>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</si>
  <si>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</si>
  <si>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</si>
  <si>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</si>
  <si>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</si>
  <si>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</si>
  <si>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</si>
  <si>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</si>
  <si>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</si>
  <si>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</si>
  <si>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</si>
  <si>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</si>
  <si>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</si>
  <si>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</si>
  <si>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</si>
  <si>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</si>
  <si>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</si>
  <si>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</si>
  <si>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</si>
  <si>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</si>
  <si>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</si>
  <si>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</si>
  <si>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</si>
  <si>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</si>
  <si>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</si>
  <si>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</si>
  <si>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</si>
  <si>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</si>
  <si>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</si>
  <si>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</si>
  <si>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</si>
  <si>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</si>
  <si>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</si>
  <si>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</si>
  <si>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</si>
  <si>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สรุปผลการประเมินต้นทุนหน่วยบริการแบบ Quick Method  ไตรมาส 1/2560</t>
  </si>
  <si>
    <t>ส่ง(แห่ง)</t>
  </si>
  <si>
    <t>ต้นทุนเกิน(แห่ง)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</si>
  <si>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</si>
  <si>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</si>
  <si>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</si>
  <si>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</si>
  <si>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</si>
  <si>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</si>
  <si>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</si>
  <si>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</si>
  <si>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</si>
  <si>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</si>
  <si>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</si>
  <si>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</si>
  <si>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ลำดับที่</t>
  </si>
  <si>
    <t>คิดเป็นร้อยละ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</si>
</sst>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0"/>
      <color indexed="8"/>
      <name val="Tahoma"/>
      <charset val="22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6"/>
      <color indexed="8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</cellStyleXfs>
  <cellXfs count="117">
    <xf numFmtId="0" fontId="0" fillId="0" borderId="0" xfId="0"/>
    <xf numFmtId="43" fontId="4" fillId="3" borderId="1" xfId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1" xfId="0" applyFont="1" applyBorder="1"/>
    <xf numFmtId="164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5" fillId="0" borderId="0" xfId="0" applyFont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2" fontId="11" fillId="0" borderId="1" xfId="0" applyNumberFormat="1" applyFont="1" applyBorder="1"/>
    <xf numFmtId="2" fontId="12" fillId="0" borderId="1" xfId="0" applyNumberFormat="1" applyFont="1" applyBorder="1"/>
    <xf numFmtId="2" fontId="0" fillId="0" borderId="1" xfId="0" applyNumberFormat="1" applyBorder="1"/>
    <xf numFmtId="43" fontId="0" fillId="0" borderId="0" xfId="0" applyNumberFormat="1"/>
    <xf numFmtId="0" fontId="3" fillId="11" borderId="1" xfId="0" applyFont="1" applyFill="1" applyBorder="1"/>
    <xf numFmtId="2" fontId="0" fillId="11" borderId="1" xfId="0" applyNumberFormat="1" applyFill="1" applyBorder="1"/>
    <xf numFmtId="0" fontId="3" fillId="13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3" fontId="2" fillId="0" borderId="1" xfId="1" applyNumberFormat="1" applyFont="1" applyBorder="1" applyAlignment="1">
      <alignment horizont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43" fontId="2" fillId="11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40" fontId="2" fillId="0" borderId="1" xfId="0" applyNumberFormat="1" applyFont="1" applyBorder="1"/>
    <xf numFmtId="43" fontId="2" fillId="0" borderId="1" xfId="0" applyNumberFormat="1" applyFont="1" applyBorder="1"/>
    <xf numFmtId="0" fontId="3" fillId="15" borderId="1" xfId="0" applyNumberFormat="1" applyFont="1" applyFill="1" applyBorder="1" applyAlignment="1">
      <alignment horizontal="center"/>
    </xf>
    <xf numFmtId="40" fontId="3" fillId="15" borderId="1" xfId="0" applyNumberFormat="1" applyFont="1" applyFill="1" applyBorder="1"/>
    <xf numFmtId="43" fontId="3" fillId="14" borderId="1" xfId="1" applyFont="1" applyFill="1" applyBorder="1" applyAlignment="1">
      <alignment horizontal="left"/>
    </xf>
    <xf numFmtId="43" fontId="3" fillId="15" borderId="1" xfId="0" applyNumberFormat="1" applyFont="1" applyFill="1" applyBorder="1"/>
    <xf numFmtId="43" fontId="3" fillId="14" borderId="1" xfId="1" applyFont="1" applyFill="1" applyBorder="1"/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wrapText="1"/>
    </xf>
    <xf numFmtId="43" fontId="3" fillId="2" borderId="1" xfId="1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15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0" fillId="0" borderId="0" xfId="0" applyFill="1" applyBorder="1"/>
    <xf numFmtId="43" fontId="2" fillId="0" borderId="1" xfId="1" applyFont="1" applyBorder="1" applyAlignment="1">
      <alignment horizontal="left"/>
    </xf>
    <xf numFmtId="43" fontId="2" fillId="0" borderId="1" xfId="1" applyFont="1" applyBorder="1"/>
    <xf numFmtId="0" fontId="16" fillId="0" borderId="1" xfId="4" applyFont="1" applyFill="1" applyBorder="1" applyAlignment="1">
      <alignment vertical="center" wrapText="1"/>
    </xf>
    <xf numFmtId="0" fontId="16" fillId="0" borderId="1" xfId="4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43" fontId="7" fillId="4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43" fontId="7" fillId="10" borderId="1" xfId="1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43" fontId="4" fillId="2" borderId="1" xfId="1" applyFont="1" applyFill="1" applyBorder="1" applyAlignment="1">
      <alignment vertical="center"/>
    </xf>
    <xf numFmtId="1" fontId="4" fillId="2" borderId="1" xfId="1" applyNumberFormat="1" applyFont="1" applyFill="1" applyBorder="1" applyAlignment="1">
      <alignment vertical="center"/>
    </xf>
    <xf numFmtId="43" fontId="7" fillId="2" borderId="1" xfId="1" applyFont="1" applyFill="1" applyBorder="1" applyAlignment="1">
      <alignment vertical="center"/>
    </xf>
    <xf numFmtId="2" fontId="7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8" fillId="0" borderId="1" xfId="4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3" fontId="7" fillId="9" borderId="1" xfId="1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 wrapText="1"/>
    </xf>
    <xf numFmtId="0" fontId="7" fillId="6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shrinkToFit="1"/>
    </xf>
    <xf numFmtId="43" fontId="4" fillId="5" borderId="1" xfId="1" applyFont="1" applyFill="1" applyBorder="1" applyAlignment="1">
      <alignment vertical="center"/>
    </xf>
    <xf numFmtId="1" fontId="4" fillId="5" borderId="1" xfId="1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6" xfId="0" applyFont="1" applyBorder="1" applyAlignment="1"/>
    <xf numFmtId="2" fontId="3" fillId="0" borderId="1" xfId="0" applyNumberFormat="1" applyFont="1" applyBorder="1"/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4" fillId="6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0" fillId="0" borderId="1" xfId="0" applyBorder="1"/>
    <xf numFmtId="43" fontId="7" fillId="16" borderId="1" xfId="1" applyFont="1" applyFill="1" applyBorder="1" applyAlignment="1">
      <alignment vertical="center"/>
    </xf>
    <xf numFmtId="0" fontId="11" fillId="0" borderId="1" xfId="0" applyFont="1" applyFill="1" applyBorder="1"/>
    <xf numFmtId="0" fontId="3" fillId="15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5">
    <cellStyle name="Comma" xfId="1" builtinId="3"/>
    <cellStyle name="Normal" xfId="0" builtinId="0"/>
    <cellStyle name="Normal 2" xfId="3"/>
    <cellStyle name="Normal_Sheet1" xfId="2"/>
    <cellStyle name="ปกติ_Sheet1" xfId="4"/>
  </cellStyles>
  <dxfs count="2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76706124500394901"/>
          <c:h val="0.65388146794150737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สรุปผลการประเมิน!$B$16</c:f>
              <c:strCache>
                <c:ptCount val="1"/>
                <c:pt idx="0">
                  <c:v>ปี 2560Q1</c:v>
                </c:pt>
              </c:strCache>
            </c:strRef>
          </c:tx>
          <c:invertIfNegative val="0"/>
          <c:cat>
            <c:strRef>
              <c:f>สรุปผลการประเมิน!$A$17:$A$24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สรุปผลการประเมิน!$B$17:$B$24</c:f>
              <c:numCache>
                <c:formatCode>0.00</c:formatCode>
                <c:ptCount val="8"/>
                <c:pt idx="0">
                  <c:v>27.27272727272727</c:v>
                </c:pt>
                <c:pt idx="1">
                  <c:v>12.5</c:v>
                </c:pt>
                <c:pt idx="2">
                  <c:v>0</c:v>
                </c:pt>
                <c:pt idx="3">
                  <c:v>22.222222222222221</c:v>
                </c:pt>
                <c:pt idx="4">
                  <c:v>22.222222222222221</c:v>
                </c:pt>
                <c:pt idx="5">
                  <c:v>33.333333333333329</c:v>
                </c:pt>
                <c:pt idx="6">
                  <c:v>9.5238095238095237</c:v>
                </c:pt>
                <c:pt idx="7">
                  <c:v>16.091954022988507</c:v>
                </c:pt>
              </c:numCache>
            </c:numRef>
          </c:val>
        </c:ser>
        <c:ser>
          <c:idx val="2"/>
          <c:order val="1"/>
          <c:tx>
            <c:strRef>
              <c:f>สรุปผลการประเมิน!$C$16</c:f>
              <c:strCache>
                <c:ptCount val="1"/>
                <c:pt idx="0">
                  <c:v>ปี 2560Q2</c:v>
                </c:pt>
              </c:strCache>
            </c:strRef>
          </c:tx>
          <c:invertIfNegative val="0"/>
          <c:cat>
            <c:strRef>
              <c:f>สรุปผลการประเมิน!$A$17:$A$24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สรุปผลการประเมิน!$C$17:$C$24</c:f>
              <c:numCache>
                <c:formatCode>0.00</c:formatCode>
                <c:ptCount val="8"/>
                <c:pt idx="0">
                  <c:v>33.333333333333329</c:v>
                </c:pt>
                <c:pt idx="1">
                  <c:v>12.5</c:v>
                </c:pt>
                <c:pt idx="2">
                  <c:v>0</c:v>
                </c:pt>
                <c:pt idx="3">
                  <c:v>16.666666666666664</c:v>
                </c:pt>
                <c:pt idx="4">
                  <c:v>33.333333333333329</c:v>
                </c:pt>
                <c:pt idx="5">
                  <c:v>16.666666666666664</c:v>
                </c:pt>
                <c:pt idx="6">
                  <c:v>0</c:v>
                </c:pt>
                <c:pt idx="7">
                  <c:v>13.636363636363635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6259072"/>
        <c:axId val="48227072"/>
        <c:axId val="0"/>
      </c:bar3DChart>
      <c:catAx>
        <c:axId val="96259072"/>
        <c:scaling>
          <c:orientation val="minMax"/>
        </c:scaling>
        <c:delete val="0"/>
        <c:axPos val="b"/>
        <c:majorTickMark val="out"/>
        <c:minorTickMark val="none"/>
        <c:tickLblPos val="nextTo"/>
        <c:crossAx val="48227072"/>
        <c:crosses val="autoZero"/>
        <c:auto val="1"/>
        <c:lblAlgn val="ctr"/>
        <c:lblOffset val="100"/>
        <c:noMultiLvlLbl val="0"/>
      </c:catAx>
      <c:valAx>
        <c:axId val="4822707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9625907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4633160915034222"/>
          <c:y val="0.13048660284370928"/>
          <c:w val="0.11112441720216226"/>
          <c:h val="0.173457202741743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23002177925E-2"/>
          <c:y val="0.1153301291883969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ประเทศ!$D$21</c:f>
              <c:strCache>
                <c:ptCount val="1"/>
                <c:pt idx="0">
                  <c:v>ร้อยละ</c:v>
                </c:pt>
              </c:strCache>
            </c:strRef>
          </c:tx>
          <c:invertIfNegative val="0"/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ประเทศ!$D$22:$D$33</c:f>
              <c:numCache>
                <c:formatCode>0.00</c:formatCode>
                <c:ptCount val="12"/>
                <c:pt idx="0">
                  <c:v>12.745098039215685</c:v>
                </c:pt>
                <c:pt idx="1">
                  <c:v>42.553191489361701</c:v>
                </c:pt>
                <c:pt idx="2">
                  <c:v>9.2592592592592595</c:v>
                </c:pt>
                <c:pt idx="3">
                  <c:v>28.169014084507044</c:v>
                </c:pt>
                <c:pt idx="4">
                  <c:v>15.151515151515152</c:v>
                </c:pt>
                <c:pt idx="5">
                  <c:v>27.397260273972602</c:v>
                </c:pt>
                <c:pt idx="6">
                  <c:v>29.870129870129869</c:v>
                </c:pt>
                <c:pt idx="7">
                  <c:v>13.636363636363635</c:v>
                </c:pt>
                <c:pt idx="8">
                  <c:v>12.359550561797752</c:v>
                </c:pt>
                <c:pt idx="9">
                  <c:v>18.30985915492958</c:v>
                </c:pt>
                <c:pt idx="10">
                  <c:v>31.168831168831169</c:v>
                </c:pt>
                <c:pt idx="11">
                  <c:v>48.717948717948715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84960"/>
        <c:axId val="59386496"/>
      </c:barChart>
      <c:catAx>
        <c:axId val="5938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59386496"/>
        <c:crosses val="autoZero"/>
        <c:auto val="1"/>
        <c:lblAlgn val="ctr"/>
        <c:lblOffset val="100"/>
        <c:noMultiLvlLbl val="0"/>
      </c:catAx>
      <c:valAx>
        <c:axId val="5938649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59384960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238123</xdr:colOff>
      <xdr:row>14</xdr:row>
      <xdr:rowOff>19049</xdr:rowOff>
    </xdr:from>
    <xdr:to>
      <xdr:col>16</xdr:col>
      <xdr:colOff>276225</xdr:colOff>
      <xdr:row>27</xdr:row>
      <xdr:rowOff>276224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0.18693</cdr:x>
      <cdr:y>0.03795</cdr:y>
    </cdr:from>
    <cdr:to>
      <cdr:x>0.75988</cdr:x>
      <cdr:y>0.11384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171574" y="161925"/>
          <a:ext cx="35909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ร้อยละของหน่วยบริการที่มีต้นทุนเกินค่าเฉลี่ยกลุ่ม</a:t>
          </a:r>
        </a:p>
      </cdr:txBody>
    </cdr:sp>
  </cdr:relSizeAnchor>
  <cdr:relSizeAnchor xmlns:cdr="http://schemas.openxmlformats.org/drawingml/2006/chartDrawing">
    <cdr:from>
      <cdr:x>0.11509</cdr:x>
      <cdr:y>0.45324</cdr:y>
    </cdr:from>
    <cdr:to>
      <cdr:x>0.8619</cdr:x>
      <cdr:y>0.4577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57225" y="1800219"/>
          <a:ext cx="5562653" cy="1771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B0F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0.67136</cdr:x>
      <cdr:y>0.19904</cdr:y>
    </cdr:from>
    <cdr:to>
      <cdr:x>0.83632</cdr:x>
      <cdr:y>0.28777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000627" y="790576"/>
          <a:ext cx="1228725" cy="35242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20%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238123</xdr:colOff>
      <xdr:row>19</xdr:row>
      <xdr:rowOff>19049</xdr:rowOff>
    </xdr:from>
    <xdr:to>
      <xdr:col>15</xdr:col>
      <xdr:colOff>447675</xdr:colOff>
      <xdr:row>33</xdr:row>
      <xdr:rowOff>285750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0.18945</cdr:x>
      <cdr:y>0.04228</cdr:y>
    </cdr:from>
    <cdr:to>
      <cdr:x>0.7624</cdr:x>
      <cdr:y>0.11817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34554" y="186051"/>
          <a:ext cx="4338594" cy="333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ร้อยละของหน่วยบริการที่มีต้นทุนเกินค่าเฉลี่ยกลุ่ม</a:t>
          </a:r>
        </a:p>
      </cdr:txBody>
    </cdr:sp>
  </cdr:relSizeAnchor>
  <cdr:relSizeAnchor xmlns:cdr="http://schemas.openxmlformats.org/drawingml/2006/chartDrawing">
    <cdr:from>
      <cdr:x>0.06715</cdr:x>
      <cdr:y>0.62432</cdr:y>
    </cdr:from>
    <cdr:to>
      <cdr:x>0.90406</cdr:x>
      <cdr:y>0.62828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>
          <a:off x="519994" y="2943578"/>
          <a:ext cx="6480883" cy="18698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0.67136</cdr:x>
      <cdr:y>0.19904</cdr:y>
    </cdr:from>
    <cdr:to>
      <cdr:x>0.83632</cdr:x>
      <cdr:y>0.28777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000627" y="790576"/>
          <a:ext cx="1228725" cy="35242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20%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NWISA/&#3611;&#3637;&#3591;&#3610;2560/Unit%20cost60/Unitcost%20Y60Q1/quick%20meyhod%20Q1Y60%20&#3585;&#3619;&#3632;&#3607;&#3619;&#3623;&#3591;/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O10" sqref="O10"/>
    </sheetView>
  </sheetViews>
  <sheetFormatPr defaultRowHeight="15"/>
  <cols>
    <col min="1" max="1" width="5" customWidth="1"/>
    <col min="2" max="2" width="22.28515625" customWidth="1"/>
    <col min="3" max="3" width="7.28515625" customWidth="1"/>
    <col min="4" max="4" width="8.5703125" customWidth="1"/>
    <col min="5" max="5" width="7.85546875" customWidth="1"/>
    <col min="6" max="6" width="8.85546875" customWidth="1"/>
    <col min="7" max="7" width="7.42578125" customWidth="1"/>
    <col min="8" max="8" width="11.140625" customWidth="1"/>
    <col min="9" max="9" width="10" customWidth="1"/>
    <col min="10" max="10" width="11.28515625" customWidth="1"/>
  </cols>
  <sheetData>
    <row r="1" spans="1:10" s="5" customFormat="1" ht="27.75" customHeight="1">
      <c r="A1" s="101" t="s">
        <v>168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24" customHeight="1">
      <c r="A2" s="102" t="s">
        <v>0</v>
      </c>
      <c r="B2" s="102" t="s">
        <v>131</v>
      </c>
      <c r="C2" s="102" t="s">
        <v>132</v>
      </c>
      <c r="D2" s="103" t="s">
        <v>133</v>
      </c>
      <c r="E2" s="103"/>
      <c r="F2" s="103"/>
      <c r="G2" s="102" t="s">
        <v>132</v>
      </c>
      <c r="H2" s="104" t="s">
        <v>134</v>
      </c>
      <c r="I2" s="104"/>
      <c r="J2" s="104"/>
    </row>
    <row r="3" spans="1:10" ht="24" customHeight="1">
      <c r="A3" s="102"/>
      <c r="B3" s="102"/>
      <c r="C3" s="102"/>
      <c r="D3" s="39" t="s">
        <v>135</v>
      </c>
      <c r="E3" s="40" t="s">
        <v>136</v>
      </c>
      <c r="F3" s="41" t="s">
        <v>12</v>
      </c>
      <c r="G3" s="102"/>
      <c r="H3" s="42" t="s">
        <v>135</v>
      </c>
      <c r="I3" s="43" t="s">
        <v>136</v>
      </c>
      <c r="J3" s="40" t="s">
        <v>12</v>
      </c>
    </row>
    <row r="4" spans="1:10" ht="24" customHeight="1">
      <c r="A4" s="24">
        <v>1</v>
      </c>
      <c r="B4" s="30" t="s">
        <v>149</v>
      </c>
      <c r="C4" s="31">
        <v>7</v>
      </c>
      <c r="D4" s="32">
        <v>1084.6500000000001</v>
      </c>
      <c r="E4" s="32">
        <v>252.6</v>
      </c>
      <c r="F4" s="47">
        <f>SUM(D4:E4)</f>
        <v>1337.25</v>
      </c>
      <c r="G4" s="31">
        <v>7</v>
      </c>
      <c r="H4" s="33">
        <v>20356.439999999999</v>
      </c>
      <c r="I4" s="33">
        <v>11986.79</v>
      </c>
      <c r="J4" s="48">
        <f t="shared" ref="J4:J6" si="0">SUM(H4:I4)</f>
        <v>32343.23</v>
      </c>
    </row>
    <row r="5" spans="1:10" ht="24" customHeight="1">
      <c r="A5" s="24">
        <v>2</v>
      </c>
      <c r="B5" s="30" t="s">
        <v>150</v>
      </c>
      <c r="C5" s="31">
        <v>12</v>
      </c>
      <c r="D5" s="32">
        <v>837.26</v>
      </c>
      <c r="E5" s="32">
        <v>223.84</v>
      </c>
      <c r="F5" s="47">
        <f t="shared" ref="F5:F24" si="1">SUM(D5:E5)</f>
        <v>1061.0999999999999</v>
      </c>
      <c r="G5" s="31">
        <v>12</v>
      </c>
      <c r="H5" s="33">
        <v>21931.43</v>
      </c>
      <c r="I5" s="33">
        <v>8877.52</v>
      </c>
      <c r="J5" s="48">
        <f t="shared" si="0"/>
        <v>30808.95</v>
      </c>
    </row>
    <row r="6" spans="1:10" ht="24" customHeight="1">
      <c r="A6" s="24">
        <v>3</v>
      </c>
      <c r="B6" s="30" t="s">
        <v>151</v>
      </c>
      <c r="C6" s="31">
        <v>34</v>
      </c>
      <c r="D6" s="32">
        <v>643.87</v>
      </c>
      <c r="E6" s="32">
        <v>191.12</v>
      </c>
      <c r="F6" s="47">
        <f t="shared" si="1"/>
        <v>834.99</v>
      </c>
      <c r="G6" s="31">
        <v>22</v>
      </c>
      <c r="H6" s="33">
        <v>13880.27</v>
      </c>
      <c r="I6" s="33">
        <v>4911.88</v>
      </c>
      <c r="J6" s="48">
        <f t="shared" si="0"/>
        <v>18792.150000000001</v>
      </c>
    </row>
    <row r="7" spans="1:10" ht="24" customHeight="1">
      <c r="A7" s="24">
        <v>4</v>
      </c>
      <c r="B7" s="30" t="s">
        <v>152</v>
      </c>
      <c r="C7" s="31">
        <v>47</v>
      </c>
      <c r="D7" s="32">
        <v>614.92999999999995</v>
      </c>
      <c r="E7" s="32">
        <v>173.87</v>
      </c>
      <c r="F7" s="47">
        <f t="shared" si="1"/>
        <v>788.8</v>
      </c>
      <c r="G7" s="31">
        <v>27</v>
      </c>
      <c r="H7" s="33">
        <v>14114.79</v>
      </c>
      <c r="I7" s="33">
        <v>6171.46</v>
      </c>
      <c r="J7" s="48">
        <f>SUM(H7:I7)</f>
        <v>20286.25</v>
      </c>
    </row>
    <row r="8" spans="1:10" ht="24" customHeight="1">
      <c r="A8" s="24">
        <v>5</v>
      </c>
      <c r="B8" s="30" t="s">
        <v>153</v>
      </c>
      <c r="C8" s="31">
        <v>115</v>
      </c>
      <c r="D8" s="32">
        <v>696.9</v>
      </c>
      <c r="E8" s="32">
        <v>149.05000000000001</v>
      </c>
      <c r="F8" s="47">
        <f t="shared" si="1"/>
        <v>845.95</v>
      </c>
      <c r="G8" s="31">
        <v>115</v>
      </c>
      <c r="H8" s="33">
        <v>16599.04</v>
      </c>
      <c r="I8" s="33">
        <v>5145.08</v>
      </c>
      <c r="J8" s="48">
        <f t="shared" ref="J8:J23" si="2">SUM(H8:I8)</f>
        <v>21744.120000000003</v>
      </c>
    </row>
    <row r="9" spans="1:10" ht="24" customHeight="1">
      <c r="A9" s="24">
        <v>6</v>
      </c>
      <c r="B9" s="30" t="s">
        <v>154</v>
      </c>
      <c r="C9" s="31">
        <v>267</v>
      </c>
      <c r="D9" s="32">
        <v>653.27</v>
      </c>
      <c r="E9" s="32">
        <v>115.02</v>
      </c>
      <c r="F9" s="47">
        <f t="shared" si="1"/>
        <v>768.29</v>
      </c>
      <c r="G9" s="31">
        <v>267</v>
      </c>
      <c r="H9" s="33">
        <v>13688.6</v>
      </c>
      <c r="I9" s="33">
        <v>3697.37</v>
      </c>
      <c r="J9" s="48">
        <f t="shared" si="2"/>
        <v>17385.97</v>
      </c>
    </row>
    <row r="10" spans="1:10" ht="24" customHeight="1">
      <c r="A10" s="24">
        <v>7</v>
      </c>
      <c r="B10" s="30" t="s">
        <v>155</v>
      </c>
      <c r="C10" s="31">
        <v>102</v>
      </c>
      <c r="D10" s="32">
        <v>654.95000000000005</v>
      </c>
      <c r="E10" s="32">
        <v>96.71</v>
      </c>
      <c r="F10" s="47">
        <f t="shared" si="1"/>
        <v>751.66000000000008</v>
      </c>
      <c r="G10" s="31">
        <v>102</v>
      </c>
      <c r="H10" s="33">
        <v>13882.44</v>
      </c>
      <c r="I10" s="33">
        <v>3547.89</v>
      </c>
      <c r="J10" s="48">
        <f t="shared" si="2"/>
        <v>17430.330000000002</v>
      </c>
    </row>
    <row r="11" spans="1:10" ht="24" customHeight="1">
      <c r="A11" s="24">
        <v>8</v>
      </c>
      <c r="B11" s="30" t="s">
        <v>156</v>
      </c>
      <c r="C11" s="31">
        <v>28</v>
      </c>
      <c r="D11" s="32">
        <v>661.22</v>
      </c>
      <c r="E11" s="32">
        <v>132.29</v>
      </c>
      <c r="F11" s="47">
        <f t="shared" si="1"/>
        <v>793.51</v>
      </c>
      <c r="G11" s="31">
        <v>28</v>
      </c>
      <c r="H11" s="33">
        <v>13912.53</v>
      </c>
      <c r="I11" s="33">
        <v>3383.25</v>
      </c>
      <c r="J11" s="48">
        <f t="shared" si="2"/>
        <v>17295.78</v>
      </c>
    </row>
    <row r="12" spans="1:10" ht="24" customHeight="1">
      <c r="A12" s="24">
        <v>9</v>
      </c>
      <c r="B12" s="30" t="s">
        <v>157</v>
      </c>
      <c r="C12" s="31">
        <v>10</v>
      </c>
      <c r="D12" s="32">
        <v>711.4</v>
      </c>
      <c r="E12" s="32">
        <v>145.25</v>
      </c>
      <c r="F12" s="47">
        <f t="shared" si="1"/>
        <v>856.65</v>
      </c>
      <c r="G12" s="31">
        <v>10</v>
      </c>
      <c r="H12" s="33">
        <v>17715.689999999999</v>
      </c>
      <c r="I12" s="33">
        <v>13878.84</v>
      </c>
      <c r="J12" s="48">
        <f t="shared" si="2"/>
        <v>31594.53</v>
      </c>
    </row>
    <row r="13" spans="1:10" ht="24" customHeight="1">
      <c r="A13" s="24">
        <v>10</v>
      </c>
      <c r="B13" s="30" t="s">
        <v>158</v>
      </c>
      <c r="C13" s="31">
        <v>51</v>
      </c>
      <c r="D13" s="32">
        <v>643.66</v>
      </c>
      <c r="E13" s="32">
        <v>107.21</v>
      </c>
      <c r="F13" s="47">
        <f t="shared" si="1"/>
        <v>750.87</v>
      </c>
      <c r="G13" s="31">
        <v>51</v>
      </c>
      <c r="H13" s="33">
        <v>13898.1</v>
      </c>
      <c r="I13" s="33">
        <v>3147.77</v>
      </c>
      <c r="J13" s="48">
        <f t="shared" si="2"/>
        <v>17045.87</v>
      </c>
    </row>
    <row r="14" spans="1:10" ht="24" customHeight="1">
      <c r="A14" s="24">
        <v>11</v>
      </c>
      <c r="B14" s="30" t="s">
        <v>159</v>
      </c>
      <c r="C14" s="31">
        <v>16</v>
      </c>
      <c r="D14" s="32">
        <v>640.03</v>
      </c>
      <c r="E14" s="32">
        <v>168.39</v>
      </c>
      <c r="F14" s="47">
        <f t="shared" si="1"/>
        <v>808.42</v>
      </c>
      <c r="G14" s="31">
        <v>16</v>
      </c>
      <c r="H14" s="33">
        <v>13661.25</v>
      </c>
      <c r="I14" s="33">
        <v>4694.8599999999997</v>
      </c>
      <c r="J14" s="48">
        <f t="shared" si="2"/>
        <v>18356.11</v>
      </c>
    </row>
    <row r="15" spans="1:10" ht="24" customHeight="1">
      <c r="A15" s="24">
        <v>12</v>
      </c>
      <c r="B15" s="30" t="s">
        <v>160</v>
      </c>
      <c r="C15" s="31">
        <v>41</v>
      </c>
      <c r="D15" s="32">
        <v>671.39</v>
      </c>
      <c r="E15" s="32">
        <v>97.37</v>
      </c>
      <c r="F15" s="47">
        <f t="shared" si="1"/>
        <v>768.76</v>
      </c>
      <c r="G15" s="31">
        <v>41</v>
      </c>
      <c r="H15" s="33">
        <v>13525.05</v>
      </c>
      <c r="I15" s="33">
        <v>3242.2</v>
      </c>
      <c r="J15" s="48">
        <f t="shared" si="2"/>
        <v>16767.25</v>
      </c>
    </row>
    <row r="16" spans="1:10" ht="24" customHeight="1">
      <c r="A16" s="24">
        <v>13</v>
      </c>
      <c r="B16" s="30" t="s">
        <v>161</v>
      </c>
      <c r="C16" s="31">
        <v>46</v>
      </c>
      <c r="D16" s="32">
        <v>673.31</v>
      </c>
      <c r="E16" s="32">
        <v>100.49</v>
      </c>
      <c r="F16" s="47">
        <f t="shared" si="1"/>
        <v>773.8</v>
      </c>
      <c r="G16" s="31">
        <v>46</v>
      </c>
      <c r="H16" s="33">
        <v>13592.96</v>
      </c>
      <c r="I16" s="33">
        <v>2270.17</v>
      </c>
      <c r="J16" s="48">
        <f t="shared" si="2"/>
        <v>15863.13</v>
      </c>
    </row>
    <row r="17" spans="1:10" ht="24" customHeight="1">
      <c r="A17" s="24">
        <v>14</v>
      </c>
      <c r="B17" s="30" t="s">
        <v>162</v>
      </c>
      <c r="C17" s="31">
        <v>16</v>
      </c>
      <c r="D17" s="32">
        <v>740.48</v>
      </c>
      <c r="E17" s="32">
        <v>150.13</v>
      </c>
      <c r="F17" s="47">
        <f t="shared" si="1"/>
        <v>890.61</v>
      </c>
      <c r="G17" s="31">
        <v>16</v>
      </c>
      <c r="H17" s="33">
        <v>15590.97</v>
      </c>
      <c r="I17" s="33">
        <v>4372.95</v>
      </c>
      <c r="J17" s="48">
        <f t="shared" si="2"/>
        <v>19963.919999999998</v>
      </c>
    </row>
    <row r="18" spans="1:10" ht="24" customHeight="1">
      <c r="A18" s="24">
        <v>15</v>
      </c>
      <c r="B18" s="30" t="s">
        <v>163</v>
      </c>
      <c r="C18" s="31">
        <v>19</v>
      </c>
      <c r="D18" s="32">
        <v>744.33</v>
      </c>
      <c r="E18" s="32">
        <v>143.21</v>
      </c>
      <c r="F18" s="47">
        <f t="shared" si="1"/>
        <v>887.54000000000008</v>
      </c>
      <c r="G18" s="31">
        <v>19</v>
      </c>
      <c r="H18" s="33">
        <v>14862.35</v>
      </c>
      <c r="I18" s="33">
        <v>3281.9</v>
      </c>
      <c r="J18" s="48">
        <f t="shared" si="2"/>
        <v>18144.25</v>
      </c>
    </row>
    <row r="19" spans="1:10" ht="24" customHeight="1">
      <c r="A19" s="24">
        <v>16</v>
      </c>
      <c r="B19" s="30" t="s">
        <v>164</v>
      </c>
      <c r="C19" s="31">
        <v>28</v>
      </c>
      <c r="D19" s="32">
        <v>784</v>
      </c>
      <c r="E19" s="32">
        <v>132.69999999999999</v>
      </c>
      <c r="F19" s="47">
        <f t="shared" si="1"/>
        <v>916.7</v>
      </c>
      <c r="G19" s="31">
        <v>28</v>
      </c>
      <c r="H19" s="33">
        <v>15161.93</v>
      </c>
      <c r="I19" s="33">
        <v>1895.62</v>
      </c>
      <c r="J19" s="48">
        <f t="shared" si="2"/>
        <v>17057.55</v>
      </c>
    </row>
    <row r="20" spans="1:10" ht="24" customHeight="1">
      <c r="A20" s="24">
        <v>17</v>
      </c>
      <c r="B20" s="30" t="s">
        <v>146</v>
      </c>
      <c r="C20" s="31">
        <v>20</v>
      </c>
      <c r="D20" s="32">
        <v>906.82</v>
      </c>
      <c r="E20" s="32">
        <v>197.65</v>
      </c>
      <c r="F20" s="47">
        <f t="shared" si="1"/>
        <v>1104.47</v>
      </c>
      <c r="G20" s="31">
        <v>20</v>
      </c>
      <c r="H20" s="33">
        <v>12891.85</v>
      </c>
      <c r="I20" s="33">
        <v>2297.13</v>
      </c>
      <c r="J20" s="48">
        <f t="shared" si="2"/>
        <v>15188.98</v>
      </c>
    </row>
    <row r="21" spans="1:10" ht="24" customHeight="1">
      <c r="A21" s="24">
        <v>18</v>
      </c>
      <c r="B21" s="30" t="s">
        <v>165</v>
      </c>
      <c r="C21" s="31">
        <v>18</v>
      </c>
      <c r="D21" s="32">
        <v>992.19</v>
      </c>
      <c r="E21" s="32">
        <v>255.01</v>
      </c>
      <c r="F21" s="47">
        <f t="shared" si="1"/>
        <v>1247.2</v>
      </c>
      <c r="G21" s="31">
        <v>18</v>
      </c>
      <c r="H21" s="33">
        <v>14281.04</v>
      </c>
      <c r="I21" s="33">
        <v>2948.11</v>
      </c>
      <c r="J21" s="48">
        <f t="shared" si="2"/>
        <v>17229.150000000001</v>
      </c>
    </row>
    <row r="22" spans="1:10" ht="24" customHeight="1">
      <c r="A22" s="24">
        <v>19</v>
      </c>
      <c r="B22" s="30" t="s">
        <v>166</v>
      </c>
      <c r="C22" s="31">
        <v>12</v>
      </c>
      <c r="D22" s="32">
        <v>1025.3399999999999</v>
      </c>
      <c r="E22" s="32">
        <v>168.04</v>
      </c>
      <c r="F22" s="47">
        <f t="shared" si="1"/>
        <v>1193.3799999999999</v>
      </c>
      <c r="G22" s="31">
        <v>12</v>
      </c>
      <c r="H22" s="33">
        <v>12581.64</v>
      </c>
      <c r="I22" s="33">
        <v>1854.25</v>
      </c>
      <c r="J22" s="48">
        <f t="shared" si="2"/>
        <v>14435.89</v>
      </c>
    </row>
    <row r="23" spans="1:10" ht="24" customHeight="1">
      <c r="A23" s="24">
        <v>20</v>
      </c>
      <c r="B23" s="30" t="s">
        <v>167</v>
      </c>
      <c r="C23" s="31">
        <v>3</v>
      </c>
      <c r="D23" s="32">
        <v>1107.4000000000001</v>
      </c>
      <c r="E23" s="32">
        <v>296.91000000000003</v>
      </c>
      <c r="F23" s="47">
        <f t="shared" si="1"/>
        <v>1404.3100000000002</v>
      </c>
      <c r="G23" s="31">
        <v>3</v>
      </c>
      <c r="H23" s="33">
        <v>14061.94</v>
      </c>
      <c r="I23" s="33">
        <v>848.19</v>
      </c>
      <c r="J23" s="48">
        <f t="shared" si="2"/>
        <v>14910.130000000001</v>
      </c>
    </row>
    <row r="24" spans="1:10" ht="24" customHeight="1">
      <c r="A24" s="100" t="s">
        <v>147</v>
      </c>
      <c r="B24" s="100"/>
      <c r="C24" s="34">
        <v>892</v>
      </c>
      <c r="D24" s="35">
        <v>691.2199761154526</v>
      </c>
      <c r="E24" s="35">
        <v>163.17136375358501</v>
      </c>
      <c r="F24" s="36">
        <f t="shared" si="1"/>
        <v>854.39133986903767</v>
      </c>
      <c r="G24" s="34">
        <v>860</v>
      </c>
      <c r="H24" s="37">
        <v>14430.495979351035</v>
      </c>
      <c r="I24" s="37">
        <v>4516.2730614845723</v>
      </c>
      <c r="J24" s="38">
        <f>SUM(H24:I24)</f>
        <v>18946.769040835607</v>
      </c>
    </row>
    <row r="26" spans="1:10">
      <c r="D26" s="19"/>
    </row>
    <row r="27" spans="1:10">
      <c r="D27" s="19"/>
      <c r="F27" s="19"/>
    </row>
  </sheetData>
  <autoFilter ref="A2:J3">
    <filterColumn colId="3" showButton="0"/>
    <filterColumn colId="4" showButton="0"/>
    <filterColumn colId="7" showButton="0"/>
    <filterColumn colId="8" showButton="0"/>
  </autoFilter>
  <mergeCells count="8">
    <mergeCell ref="A24:B24"/>
    <mergeCell ref="A1:J1"/>
    <mergeCell ref="A2:A3"/>
    <mergeCell ref="B2:B3"/>
    <mergeCell ref="C2:C3"/>
    <mergeCell ref="D2:F2"/>
    <mergeCell ref="G2:G3"/>
    <mergeCell ref="H2:J2"/>
  </mergeCells>
  <pageMargins left="0.11811023622047245" right="0.11811023622047245" top="0.15748031496062992" bottom="0.15748031496062992" header="0.11811023622047245" footer="0.1181102362204724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view="pageBreakPreview" zoomScale="60" zoomScaleNormal="100" workbookViewId="0">
      <pane ySplit="3" topLeftCell="A4" activePane="bottomLeft" state="frozen"/>
      <selection pane="bottomLeft" activeCell="W7" sqref="W7"/>
    </sheetView>
  </sheetViews>
  <sheetFormatPr defaultColWidth="9" defaultRowHeight="21.75"/>
  <cols>
    <col min="1" max="1" width="11" style="52" bestFit="1" customWidth="1"/>
    <col min="2" max="2" width="9.7109375" style="52" bestFit="1" customWidth="1"/>
    <col min="3" max="3" width="18.5703125" style="52" bestFit="1" customWidth="1"/>
    <col min="4" max="4" width="10.42578125" style="52" bestFit="1" customWidth="1"/>
    <col min="5" max="5" width="24.85546875" style="52" bestFit="1" customWidth="1"/>
    <col min="6" max="6" width="12.85546875" style="52" bestFit="1" customWidth="1"/>
    <col min="7" max="7" width="21" style="52" bestFit="1" customWidth="1"/>
    <col min="8" max="8" width="17.140625" style="52" customWidth="1"/>
    <col min="9" max="9" width="15.28515625" style="52" customWidth="1"/>
    <col min="10" max="10" width="12.28515625" style="52" bestFit="1" customWidth="1"/>
    <col min="11" max="11" width="11.42578125" style="52" bestFit="1" customWidth="1"/>
    <col min="12" max="12" width="12.5703125" style="52" bestFit="1" customWidth="1"/>
    <col min="13" max="13" width="10.140625" style="52" bestFit="1" customWidth="1"/>
    <col min="14" max="14" width="14.140625" style="52" bestFit="1" customWidth="1"/>
    <col min="15" max="15" width="11.42578125" style="52" customWidth="1"/>
    <col min="16" max="16" width="5.140625" style="52" bestFit="1" customWidth="1"/>
    <col min="17" max="18" width="6" style="52" bestFit="1" customWidth="1"/>
    <col min="19" max="16384" width="9" style="52"/>
  </cols>
  <sheetData>
    <row r="1" spans="1:18" ht="24">
      <c r="A1" s="105" t="s">
        <v>148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>
      <c r="A2" s="106" t="s">
        <v>0</v>
      </c>
      <c r="B2" s="106" t="s">
        <v>1</v>
      </c>
      <c r="C2" s="106" t="s">
        <v>2</v>
      </c>
      <c r="D2" s="106" t="s">
        <v>3</v>
      </c>
      <c r="E2" s="108" t="s">
        <v>4</v>
      </c>
      <c r="F2" s="106" t="s">
        <v>5</v>
      </c>
      <c r="G2" s="106" t="s">
        <v>142</v>
      </c>
      <c r="H2" s="107" t="s">
        <v>6</v>
      </c>
      <c r="I2" s="107"/>
      <c r="J2" s="107"/>
      <c r="K2" s="107"/>
      <c r="L2" s="107" t="s">
        <v>7</v>
      </c>
      <c r="M2" s="107"/>
      <c r="N2" s="107"/>
      <c r="O2" s="107"/>
      <c r="P2" s="107" t="s">
        <v>8</v>
      </c>
      <c r="Q2" s="107"/>
      <c r="R2" s="107"/>
    </row>
    <row r="3" spans="1:18" ht="43.5">
      <c r="A3" s="106"/>
      <c r="B3" s="106"/>
      <c r="C3" s="106"/>
      <c r="D3" s="106"/>
      <c r="E3" s="108"/>
      <c r="F3" s="106"/>
      <c r="G3" s="106"/>
      <c r="H3" s="1" t="s">
        <v>9</v>
      </c>
      <c r="I3" s="2" t="s">
        <v>10</v>
      </c>
      <c r="J3" s="3" t="s">
        <v>11</v>
      </c>
      <c r="K3" s="3" t="s">
        <v>12</v>
      </c>
      <c r="L3" s="1" t="s">
        <v>13</v>
      </c>
      <c r="M3" s="3" t="s">
        <v>14</v>
      </c>
      <c r="N3" s="3" t="s">
        <v>15</v>
      </c>
      <c r="O3" s="3" t="s">
        <v>12</v>
      </c>
      <c r="P3" s="3" t="s">
        <v>16</v>
      </c>
      <c r="Q3" s="3" t="s">
        <v>17</v>
      </c>
      <c r="R3" s="3" t="s">
        <v>18</v>
      </c>
    </row>
    <row r="4" spans="1:18" ht="31.5" customHeight="1">
      <c r="A4" s="53">
        <v>1</v>
      </c>
      <c r="B4" s="54">
        <v>8</v>
      </c>
      <c r="C4" s="49" t="s">
        <v>19</v>
      </c>
      <c r="D4" s="50" t="s">
        <v>20</v>
      </c>
      <c r="E4" s="49" t="s">
        <v>172</v>
      </c>
      <c r="F4" s="49" t="s">
        <v>21</v>
      </c>
      <c r="G4" s="49" t="s">
        <v>164</v>
      </c>
      <c r="H4" s="51">
        <v>157969409.43964347</v>
      </c>
      <c r="I4" s="51">
        <v>163339</v>
      </c>
      <c r="J4" s="55">
        <f>H4/I4</f>
        <v>967.12609627610959</v>
      </c>
      <c r="K4" s="56">
        <v>916.7</v>
      </c>
      <c r="L4" s="55">
        <v>12738.3192</v>
      </c>
      <c r="M4" s="55">
        <v>18402.948042027121</v>
      </c>
      <c r="N4" s="55">
        <f>L4/M4</f>
        <v>0.69218905421616617</v>
      </c>
      <c r="O4" s="56">
        <v>17057.55</v>
      </c>
      <c r="P4" s="54" t="str">
        <f t="shared" ref="P4:P68" si="0">IF(J4&lt;K4,"ผ่าน","ไม่ผ่าน")</f>
        <v>ไม่ผ่าน</v>
      </c>
      <c r="Q4" s="54" t="str">
        <f t="shared" ref="Q4:Q68" si="1">IF(N4&lt;O4,"ผ่าน","ไม่ผ่าน")</f>
        <v>ผ่าน</v>
      </c>
      <c r="R4" s="54" t="str">
        <f t="shared" ref="R4:R67" si="2">IF(AND(J4&lt;K4,N4&lt;O4),"ผ่าน","ไม่ผ่าน")</f>
        <v>ไม่ผ่าน</v>
      </c>
    </row>
    <row r="5" spans="1:18" ht="48">
      <c r="A5" s="53">
        <v>2</v>
      </c>
      <c r="B5" s="54">
        <v>8</v>
      </c>
      <c r="C5" s="49" t="s">
        <v>19</v>
      </c>
      <c r="D5" s="50" t="s">
        <v>22</v>
      </c>
      <c r="E5" s="49" t="s">
        <v>173</v>
      </c>
      <c r="F5" s="49" t="s">
        <v>23</v>
      </c>
      <c r="G5" s="49" t="s">
        <v>154</v>
      </c>
      <c r="H5" s="51">
        <v>31951015.582344811</v>
      </c>
      <c r="I5" s="51">
        <v>45619</v>
      </c>
      <c r="J5" s="55">
        <f t="shared" ref="J5:J15" si="3">H5/I5</f>
        <v>700.38833780540585</v>
      </c>
      <c r="K5" s="56">
        <v>768.29</v>
      </c>
      <c r="L5" s="55">
        <v>573.49839999999995</v>
      </c>
      <c r="M5" s="55">
        <v>9658.5438558419573</v>
      </c>
      <c r="N5" s="55">
        <f t="shared" ref="N5:N15" si="4">L5/M5</f>
        <v>5.9377314899607792E-2</v>
      </c>
      <c r="O5" s="56">
        <v>17385.97</v>
      </c>
      <c r="P5" s="54" t="str">
        <f t="shared" si="0"/>
        <v>ผ่าน</v>
      </c>
      <c r="Q5" s="54" t="str">
        <f t="shared" si="1"/>
        <v>ผ่าน</v>
      </c>
      <c r="R5" s="54" t="str">
        <f t="shared" si="2"/>
        <v>ผ่าน</v>
      </c>
    </row>
    <row r="6" spans="1:18" ht="48">
      <c r="A6" s="53">
        <v>3</v>
      </c>
      <c r="B6" s="54">
        <v>8</v>
      </c>
      <c r="C6" s="49" t="s">
        <v>19</v>
      </c>
      <c r="D6" s="50" t="s">
        <v>24</v>
      </c>
      <c r="E6" s="49" t="s">
        <v>174</v>
      </c>
      <c r="F6" s="49" t="s">
        <v>23</v>
      </c>
      <c r="G6" s="49" t="s">
        <v>154</v>
      </c>
      <c r="H6" s="51">
        <v>29635592.873608075</v>
      </c>
      <c r="I6" s="51">
        <v>37456</v>
      </c>
      <c r="J6" s="55">
        <f t="shared" si="3"/>
        <v>791.2108306708692</v>
      </c>
      <c r="K6" s="56">
        <v>768.29</v>
      </c>
      <c r="L6" s="55">
        <v>649.92160000000001</v>
      </c>
      <c r="M6" s="55">
        <v>11857.518285885433</v>
      </c>
      <c r="N6" s="55">
        <f t="shared" si="4"/>
        <v>5.4810929600136692E-2</v>
      </c>
      <c r="O6" s="56">
        <v>17385.97</v>
      </c>
      <c r="P6" s="54" t="str">
        <f t="shared" si="0"/>
        <v>ไม่ผ่าน</v>
      </c>
      <c r="Q6" s="54" t="str">
        <f t="shared" si="1"/>
        <v>ผ่าน</v>
      </c>
      <c r="R6" s="54" t="str">
        <f t="shared" si="2"/>
        <v>ไม่ผ่าน</v>
      </c>
    </row>
    <row r="7" spans="1:18" ht="48">
      <c r="A7" s="53">
        <v>4</v>
      </c>
      <c r="B7" s="54">
        <v>8</v>
      </c>
      <c r="C7" s="49" t="s">
        <v>19</v>
      </c>
      <c r="D7" s="50" t="s">
        <v>25</v>
      </c>
      <c r="E7" s="49" t="s">
        <v>175</v>
      </c>
      <c r="F7" s="49" t="s">
        <v>23</v>
      </c>
      <c r="G7" s="49" t="s">
        <v>154</v>
      </c>
      <c r="H7" s="51">
        <v>29645241.325546429</v>
      </c>
      <c r="I7" s="51">
        <v>38963</v>
      </c>
      <c r="J7" s="55">
        <f t="shared" si="3"/>
        <v>760.85623092540175</v>
      </c>
      <c r="K7" s="56">
        <v>768.29</v>
      </c>
      <c r="L7" s="55">
        <v>626.47900000000004</v>
      </c>
      <c r="M7" s="55">
        <v>14967.378259213097</v>
      </c>
      <c r="N7" s="55">
        <f t="shared" si="4"/>
        <v>4.1856295013749246E-2</v>
      </c>
      <c r="O7" s="56">
        <v>17385.97</v>
      </c>
      <c r="P7" s="54" t="str">
        <f t="shared" si="0"/>
        <v>ผ่าน</v>
      </c>
      <c r="Q7" s="54" t="str">
        <f t="shared" si="1"/>
        <v>ผ่าน</v>
      </c>
      <c r="R7" s="54" t="str">
        <f t="shared" si="2"/>
        <v>ผ่าน</v>
      </c>
    </row>
    <row r="8" spans="1:18" ht="24">
      <c r="A8" s="53">
        <v>5</v>
      </c>
      <c r="B8" s="54">
        <v>8</v>
      </c>
      <c r="C8" s="49" t="s">
        <v>19</v>
      </c>
      <c r="D8" s="50" t="s">
        <v>26</v>
      </c>
      <c r="E8" s="49" t="s">
        <v>176</v>
      </c>
      <c r="F8" s="49" t="s">
        <v>23</v>
      </c>
      <c r="G8" s="49" t="s">
        <v>153</v>
      </c>
      <c r="H8" s="51">
        <v>19339700.251784187</v>
      </c>
      <c r="I8" s="51">
        <v>24897</v>
      </c>
      <c r="J8" s="55">
        <f t="shared" si="3"/>
        <v>776.78837818950819</v>
      </c>
      <c r="K8" s="56">
        <v>845.95</v>
      </c>
      <c r="L8" s="55">
        <v>248.93979999999999</v>
      </c>
      <c r="M8" s="55">
        <v>16358.425403313619</v>
      </c>
      <c r="N8" s="55">
        <f t="shared" si="4"/>
        <v>1.5217833860071514E-2</v>
      </c>
      <c r="O8" s="56">
        <v>21744.120000000003</v>
      </c>
      <c r="P8" s="54" t="str">
        <f t="shared" si="0"/>
        <v>ผ่าน</v>
      </c>
      <c r="Q8" s="54" t="str">
        <f t="shared" si="1"/>
        <v>ผ่าน</v>
      </c>
      <c r="R8" s="54" t="str">
        <f t="shared" si="2"/>
        <v>ผ่าน</v>
      </c>
    </row>
    <row r="9" spans="1:18" ht="48">
      <c r="A9" s="53">
        <v>6</v>
      </c>
      <c r="B9" s="54">
        <v>8</v>
      </c>
      <c r="C9" s="49" t="s">
        <v>19</v>
      </c>
      <c r="D9" s="50" t="s">
        <v>27</v>
      </c>
      <c r="E9" s="49" t="s">
        <v>177</v>
      </c>
      <c r="F9" s="49" t="s">
        <v>23</v>
      </c>
      <c r="G9" s="49" t="s">
        <v>154</v>
      </c>
      <c r="H9" s="51">
        <v>39481187.128423482</v>
      </c>
      <c r="I9" s="51">
        <v>58640</v>
      </c>
      <c r="J9" s="55">
        <f t="shared" si="3"/>
        <v>673.28081733327906</v>
      </c>
      <c r="K9" s="56">
        <v>768.29</v>
      </c>
      <c r="L9" s="55">
        <v>803.71</v>
      </c>
      <c r="M9" s="55">
        <v>10396.837891249972</v>
      </c>
      <c r="N9" s="55">
        <f t="shared" si="4"/>
        <v>7.7303311680603018E-2</v>
      </c>
      <c r="O9" s="56">
        <v>17385.97</v>
      </c>
      <c r="P9" s="54" t="str">
        <f t="shared" si="0"/>
        <v>ผ่าน</v>
      </c>
      <c r="Q9" s="54" t="str">
        <f t="shared" si="1"/>
        <v>ผ่าน</v>
      </c>
      <c r="R9" s="54" t="str">
        <f t="shared" si="2"/>
        <v>ผ่าน</v>
      </c>
    </row>
    <row r="10" spans="1:18" ht="24">
      <c r="A10" s="53">
        <v>7</v>
      </c>
      <c r="B10" s="54">
        <v>8</v>
      </c>
      <c r="C10" s="49" t="s">
        <v>19</v>
      </c>
      <c r="D10" s="50" t="s">
        <v>28</v>
      </c>
      <c r="E10" s="49" t="s">
        <v>178</v>
      </c>
      <c r="F10" s="49" t="s">
        <v>23</v>
      </c>
      <c r="G10" s="49" t="s">
        <v>155</v>
      </c>
      <c r="H10" s="51">
        <v>31590803.497006681</v>
      </c>
      <c r="I10" s="51">
        <v>53539</v>
      </c>
      <c r="J10" s="57">
        <f t="shared" si="3"/>
        <v>590.05217686185176</v>
      </c>
      <c r="K10" s="56">
        <v>751.66000000000008</v>
      </c>
      <c r="L10" s="57">
        <v>1017.2839</v>
      </c>
      <c r="M10" s="57">
        <v>14568.829215711879</v>
      </c>
      <c r="N10" s="57">
        <f t="shared" si="4"/>
        <v>6.9826057052196161E-2</v>
      </c>
      <c r="O10" s="56">
        <v>17430.330000000002</v>
      </c>
      <c r="P10" s="58" t="str">
        <f t="shared" si="0"/>
        <v>ผ่าน</v>
      </c>
      <c r="Q10" s="58" t="str">
        <f t="shared" si="1"/>
        <v>ผ่าน</v>
      </c>
      <c r="R10" s="58" t="str">
        <f t="shared" si="2"/>
        <v>ผ่าน</v>
      </c>
    </row>
    <row r="11" spans="1:18" ht="48">
      <c r="A11" s="53">
        <v>8</v>
      </c>
      <c r="B11" s="54">
        <v>8</v>
      </c>
      <c r="C11" s="49" t="s">
        <v>19</v>
      </c>
      <c r="D11" s="50" t="s">
        <v>29</v>
      </c>
      <c r="E11" s="49" t="s">
        <v>179</v>
      </c>
      <c r="F11" s="49" t="s">
        <v>23</v>
      </c>
      <c r="G11" s="49" t="s">
        <v>158</v>
      </c>
      <c r="H11" s="51">
        <v>47506868.515072145</v>
      </c>
      <c r="I11" s="51">
        <v>69600</v>
      </c>
      <c r="J11" s="55">
        <f t="shared" si="3"/>
        <v>682.56994992919749</v>
      </c>
      <c r="K11" s="56">
        <v>750.87</v>
      </c>
      <c r="L11" s="55">
        <v>2456.6223</v>
      </c>
      <c r="M11" s="55">
        <v>11264.045626764791</v>
      </c>
      <c r="N11" s="55">
        <f t="shared" si="4"/>
        <v>0.2180941361035289</v>
      </c>
      <c r="O11" s="56">
        <v>17045.87</v>
      </c>
      <c r="P11" s="54" t="str">
        <f t="shared" si="0"/>
        <v>ผ่าน</v>
      </c>
      <c r="Q11" s="54" t="str">
        <f t="shared" si="1"/>
        <v>ผ่าน</v>
      </c>
      <c r="R11" s="54" t="str">
        <f t="shared" si="2"/>
        <v>ผ่าน</v>
      </c>
    </row>
    <row r="12" spans="1:18" ht="48">
      <c r="A12" s="53">
        <v>9</v>
      </c>
      <c r="B12" s="54">
        <v>8</v>
      </c>
      <c r="C12" s="49" t="s">
        <v>19</v>
      </c>
      <c r="D12" s="50" t="s">
        <v>30</v>
      </c>
      <c r="E12" s="49" t="s">
        <v>180</v>
      </c>
      <c r="F12" s="49" t="s">
        <v>23</v>
      </c>
      <c r="G12" s="49" t="s">
        <v>154</v>
      </c>
      <c r="H12" s="51">
        <v>29607722.807611085</v>
      </c>
      <c r="I12" s="51">
        <v>59008</v>
      </c>
      <c r="J12" s="55">
        <f t="shared" si="3"/>
        <v>501.75777534590372</v>
      </c>
      <c r="K12" s="56">
        <v>768.29</v>
      </c>
      <c r="L12" s="55">
        <v>641.9461</v>
      </c>
      <c r="M12" s="55">
        <v>10741.408417916889</v>
      </c>
      <c r="N12" s="55">
        <f t="shared" si="4"/>
        <v>5.9763680424740277E-2</v>
      </c>
      <c r="O12" s="56">
        <v>17385.97</v>
      </c>
      <c r="P12" s="54" t="str">
        <f t="shared" si="0"/>
        <v>ผ่าน</v>
      </c>
      <c r="Q12" s="54" t="str">
        <f t="shared" si="1"/>
        <v>ผ่าน</v>
      </c>
      <c r="R12" s="54" t="str">
        <f t="shared" si="2"/>
        <v>ผ่าน</v>
      </c>
    </row>
    <row r="13" spans="1:18" ht="48">
      <c r="A13" s="53">
        <v>10</v>
      </c>
      <c r="B13" s="54">
        <v>8</v>
      </c>
      <c r="C13" s="49" t="s">
        <v>19</v>
      </c>
      <c r="D13" s="50" t="s">
        <v>31</v>
      </c>
      <c r="E13" s="49" t="s">
        <v>181</v>
      </c>
      <c r="F13" s="49" t="s">
        <v>23</v>
      </c>
      <c r="G13" s="49" t="s">
        <v>154</v>
      </c>
      <c r="H13" s="51">
        <v>28295068.895252779</v>
      </c>
      <c r="I13" s="51">
        <v>49554</v>
      </c>
      <c r="J13" s="55">
        <f t="shared" si="3"/>
        <v>570.99465018470312</v>
      </c>
      <c r="K13" s="56">
        <v>768.29</v>
      </c>
      <c r="L13" s="55">
        <v>824.90239999999994</v>
      </c>
      <c r="M13" s="55">
        <v>12765.29065104819</v>
      </c>
      <c r="N13" s="55">
        <f t="shared" si="4"/>
        <v>6.4620729958253256E-2</v>
      </c>
      <c r="O13" s="56">
        <v>17385.97</v>
      </c>
      <c r="P13" s="54" t="str">
        <f t="shared" si="0"/>
        <v>ผ่าน</v>
      </c>
      <c r="Q13" s="54" t="str">
        <f t="shared" si="1"/>
        <v>ผ่าน</v>
      </c>
      <c r="R13" s="54" t="str">
        <f t="shared" si="2"/>
        <v>ผ่าน</v>
      </c>
    </row>
    <row r="14" spans="1:18" ht="48">
      <c r="A14" s="53">
        <v>11</v>
      </c>
      <c r="B14" s="54">
        <v>8</v>
      </c>
      <c r="C14" s="49" t="s">
        <v>19</v>
      </c>
      <c r="D14" s="50" t="s">
        <v>32</v>
      </c>
      <c r="E14" s="49" t="s">
        <v>182</v>
      </c>
      <c r="F14" s="49" t="s">
        <v>23</v>
      </c>
      <c r="G14" s="49" t="s">
        <v>161</v>
      </c>
      <c r="H14" s="51">
        <v>65510953.341393463</v>
      </c>
      <c r="I14" s="51">
        <v>80047</v>
      </c>
      <c r="J14" s="55">
        <f t="shared" si="3"/>
        <v>818.40610318179904</v>
      </c>
      <c r="K14" s="56">
        <v>773.8</v>
      </c>
      <c r="L14" s="55">
        <v>2488.6799999999998</v>
      </c>
      <c r="M14" s="55">
        <v>16419.942716060941</v>
      </c>
      <c r="N14" s="55">
        <f t="shared" si="4"/>
        <v>0.15156447516505228</v>
      </c>
      <c r="O14" s="56">
        <v>15863.13</v>
      </c>
      <c r="P14" s="54" t="str">
        <f t="shared" si="0"/>
        <v>ไม่ผ่าน</v>
      </c>
      <c r="Q14" s="54" t="str">
        <f t="shared" si="1"/>
        <v>ผ่าน</v>
      </c>
      <c r="R14" s="54" t="str">
        <f t="shared" si="2"/>
        <v>ไม่ผ่าน</v>
      </c>
    </row>
    <row r="15" spans="1:18" ht="24">
      <c r="A15" s="53">
        <v>12</v>
      </c>
      <c r="B15" s="54">
        <v>8</v>
      </c>
      <c r="C15" s="49" t="s">
        <v>19</v>
      </c>
      <c r="D15" s="50" t="s">
        <v>143</v>
      </c>
      <c r="E15" s="49" t="s">
        <v>144</v>
      </c>
      <c r="F15" s="49" t="s">
        <v>23</v>
      </c>
      <c r="G15" s="49" t="s">
        <v>151</v>
      </c>
      <c r="H15" s="51">
        <v>7685343.5431102784</v>
      </c>
      <c r="I15" s="51">
        <v>9190</v>
      </c>
      <c r="J15" s="55">
        <f t="shared" si="3"/>
        <v>836.27242036020436</v>
      </c>
      <c r="K15" s="59">
        <v>834.99</v>
      </c>
      <c r="L15" s="57">
        <v>176.0778</v>
      </c>
      <c r="M15" s="57">
        <v>9711.0483938902107</v>
      </c>
      <c r="N15" s="57">
        <f t="shared" si="4"/>
        <v>1.8131698335555699E-2</v>
      </c>
      <c r="O15" s="56">
        <v>18792.150000000001</v>
      </c>
      <c r="P15" s="54" t="str">
        <f t="shared" ref="P15" si="5">IF(J15&lt;K15,"ผ่าน","ไม่ผ่าน")</f>
        <v>ไม่ผ่าน</v>
      </c>
      <c r="Q15" s="60" t="str">
        <f t="shared" ref="Q15" si="6">IF(N15&lt;O15,"ผ่าน","ไม่ผ่าน")</f>
        <v>ผ่าน</v>
      </c>
      <c r="R15" s="54" t="str">
        <f>IF(AND(J15&lt;K15),"ผ่าน","ไม่ผ่าน")</f>
        <v>ไม่ผ่าน</v>
      </c>
    </row>
    <row r="16" spans="1:18">
      <c r="A16" s="53"/>
      <c r="B16" s="61">
        <f>SUBTOTAL(3,B4:B15)</f>
        <v>12</v>
      </c>
      <c r="C16" s="62" t="s">
        <v>33</v>
      </c>
      <c r="D16" s="62"/>
      <c r="E16" s="63"/>
      <c r="F16" s="62"/>
      <c r="G16" s="62"/>
      <c r="H16" s="64"/>
      <c r="I16" s="65"/>
      <c r="J16" s="66"/>
      <c r="K16" s="64"/>
      <c r="L16" s="64"/>
      <c r="M16" s="64"/>
      <c r="N16" s="66"/>
      <c r="O16" s="64"/>
      <c r="P16" s="61"/>
      <c r="Q16" s="61"/>
      <c r="R16" s="61">
        <f>COUNTIF(R4:R15,"ไม่ผ่าน")</f>
        <v>4</v>
      </c>
    </row>
    <row r="17" spans="1:18" ht="29.25" customHeight="1">
      <c r="A17" s="53">
        <v>13</v>
      </c>
      <c r="B17" s="54">
        <v>8</v>
      </c>
      <c r="C17" s="49" t="s">
        <v>34</v>
      </c>
      <c r="D17" s="50" t="s">
        <v>35</v>
      </c>
      <c r="E17" s="49" t="s">
        <v>183</v>
      </c>
      <c r="F17" s="49" t="s">
        <v>21</v>
      </c>
      <c r="G17" s="49" t="s">
        <v>164</v>
      </c>
      <c r="H17" s="51">
        <v>92830752.765933573</v>
      </c>
      <c r="I17" s="51">
        <v>105780</v>
      </c>
      <c r="J17" s="67">
        <f>H17/I17</f>
        <v>877.58321767757207</v>
      </c>
      <c r="K17" s="56">
        <v>916.7</v>
      </c>
      <c r="L17" s="55">
        <v>121673239.26406641</v>
      </c>
      <c r="M17" s="55">
        <v>8277.4771999999994</v>
      </c>
      <c r="N17" s="55">
        <f>L17/M17</f>
        <v>14699.314335056872</v>
      </c>
      <c r="O17" s="56">
        <v>17057.55</v>
      </c>
      <c r="P17" s="54" t="str">
        <f t="shared" si="0"/>
        <v>ผ่าน</v>
      </c>
      <c r="Q17" s="54" t="str">
        <f t="shared" si="1"/>
        <v>ผ่าน</v>
      </c>
      <c r="R17" s="54" t="str">
        <f t="shared" si="2"/>
        <v>ผ่าน</v>
      </c>
    </row>
    <row r="18" spans="1:18" ht="48">
      <c r="A18" s="53">
        <v>14</v>
      </c>
      <c r="B18" s="54">
        <v>8</v>
      </c>
      <c r="C18" s="49" t="s">
        <v>34</v>
      </c>
      <c r="D18" s="50" t="s">
        <v>36</v>
      </c>
      <c r="E18" s="49" t="s">
        <v>184</v>
      </c>
      <c r="F18" s="49" t="s">
        <v>23</v>
      </c>
      <c r="G18" s="49" t="s">
        <v>154</v>
      </c>
      <c r="H18" s="51">
        <v>30949615.868630633</v>
      </c>
      <c r="I18" s="51">
        <v>51254</v>
      </c>
      <c r="J18" s="67">
        <f t="shared" ref="J18:J24" si="7">H18/I18</f>
        <v>603.84781419266073</v>
      </c>
      <c r="K18" s="56">
        <v>768.29</v>
      </c>
      <c r="L18" s="55">
        <v>14192310.381369367</v>
      </c>
      <c r="M18" s="55">
        <v>1071.9269999999999</v>
      </c>
      <c r="N18" s="55">
        <f t="shared" ref="N18:N24" si="8">L18/M18</f>
        <v>13239.997109289503</v>
      </c>
      <c r="O18" s="56">
        <v>17385.97</v>
      </c>
      <c r="P18" s="54" t="str">
        <f t="shared" si="0"/>
        <v>ผ่าน</v>
      </c>
      <c r="Q18" s="54" t="str">
        <f t="shared" si="1"/>
        <v>ผ่าน</v>
      </c>
      <c r="R18" s="54" t="str">
        <f t="shared" si="2"/>
        <v>ผ่าน</v>
      </c>
    </row>
    <row r="19" spans="1:18" ht="24">
      <c r="A19" s="53">
        <v>15</v>
      </c>
      <c r="B19" s="54">
        <v>8</v>
      </c>
      <c r="C19" s="49" t="s">
        <v>34</v>
      </c>
      <c r="D19" s="50" t="s">
        <v>37</v>
      </c>
      <c r="E19" s="49" t="s">
        <v>185</v>
      </c>
      <c r="F19" s="49" t="s">
        <v>23</v>
      </c>
      <c r="G19" s="49" t="s">
        <v>155</v>
      </c>
      <c r="H19" s="51">
        <v>30751690.707982216</v>
      </c>
      <c r="I19" s="51">
        <v>50614</v>
      </c>
      <c r="J19" s="67">
        <f t="shared" si="7"/>
        <v>607.57281993089293</v>
      </c>
      <c r="K19" s="56">
        <v>751.66000000000008</v>
      </c>
      <c r="L19" s="55">
        <v>17017994.982017782</v>
      </c>
      <c r="M19" s="55">
        <v>1175.6116999999999</v>
      </c>
      <c r="N19" s="55">
        <f t="shared" si="8"/>
        <v>14475.863911543056</v>
      </c>
      <c r="O19" s="56">
        <v>17430.330000000002</v>
      </c>
      <c r="P19" s="54" t="str">
        <f t="shared" si="0"/>
        <v>ผ่าน</v>
      </c>
      <c r="Q19" s="54" t="str">
        <f t="shared" si="1"/>
        <v>ผ่าน</v>
      </c>
      <c r="R19" s="54" t="str">
        <f t="shared" si="2"/>
        <v>ผ่าน</v>
      </c>
    </row>
    <row r="20" spans="1:18" ht="48">
      <c r="A20" s="53">
        <v>16</v>
      </c>
      <c r="B20" s="54">
        <v>8</v>
      </c>
      <c r="C20" s="49" t="s">
        <v>34</v>
      </c>
      <c r="D20" s="50" t="s">
        <v>38</v>
      </c>
      <c r="E20" s="49" t="s">
        <v>186</v>
      </c>
      <c r="F20" s="49" t="s">
        <v>23</v>
      </c>
      <c r="G20" s="49" t="s">
        <v>158</v>
      </c>
      <c r="H20" s="51">
        <v>39324518.631207481</v>
      </c>
      <c r="I20" s="51">
        <v>61610</v>
      </c>
      <c r="J20" s="67">
        <f t="shared" si="7"/>
        <v>638.28142559986168</v>
      </c>
      <c r="K20" s="56">
        <v>750.87</v>
      </c>
      <c r="L20" s="55">
        <v>41373590.868792512</v>
      </c>
      <c r="M20" s="55">
        <v>2138.8582999999999</v>
      </c>
      <c r="N20" s="55">
        <f t="shared" si="8"/>
        <v>19343.773670650604</v>
      </c>
      <c r="O20" s="56">
        <v>17045.87</v>
      </c>
      <c r="P20" s="54" t="str">
        <f t="shared" si="0"/>
        <v>ผ่าน</v>
      </c>
      <c r="Q20" s="54" t="str">
        <f t="shared" si="1"/>
        <v>ไม่ผ่าน</v>
      </c>
      <c r="R20" s="54" t="str">
        <f t="shared" si="2"/>
        <v>ไม่ผ่าน</v>
      </c>
    </row>
    <row r="21" spans="1:18" ht="48">
      <c r="A21" s="53">
        <v>17</v>
      </c>
      <c r="B21" s="54">
        <v>8</v>
      </c>
      <c r="C21" s="49" t="s">
        <v>34</v>
      </c>
      <c r="D21" s="50" t="s">
        <v>39</v>
      </c>
      <c r="E21" s="49" t="s">
        <v>187</v>
      </c>
      <c r="F21" s="49" t="s">
        <v>23</v>
      </c>
      <c r="G21" s="49" t="s">
        <v>154</v>
      </c>
      <c r="H21" s="51">
        <v>31525796.895385362</v>
      </c>
      <c r="I21" s="51">
        <v>48976</v>
      </c>
      <c r="J21" s="67">
        <f t="shared" si="7"/>
        <v>643.69889119947243</v>
      </c>
      <c r="K21" s="56">
        <v>768.29</v>
      </c>
      <c r="L21" s="55">
        <v>8555656.8846146408</v>
      </c>
      <c r="M21" s="55">
        <v>672.84730000000002</v>
      </c>
      <c r="N21" s="55">
        <f t="shared" si="8"/>
        <v>12715.599638453838</v>
      </c>
      <c r="O21" s="56">
        <v>17385.97</v>
      </c>
      <c r="P21" s="54" t="str">
        <f t="shared" si="0"/>
        <v>ผ่าน</v>
      </c>
      <c r="Q21" s="54" t="str">
        <f t="shared" si="1"/>
        <v>ผ่าน</v>
      </c>
      <c r="R21" s="54" t="str">
        <f t="shared" si="2"/>
        <v>ผ่าน</v>
      </c>
    </row>
    <row r="22" spans="1:18" ht="48">
      <c r="A22" s="53">
        <v>18</v>
      </c>
      <c r="B22" s="54">
        <v>8</v>
      </c>
      <c r="C22" s="49" t="s">
        <v>34</v>
      </c>
      <c r="D22" s="50" t="s">
        <v>40</v>
      </c>
      <c r="E22" s="49" t="s">
        <v>188</v>
      </c>
      <c r="F22" s="49" t="s">
        <v>23</v>
      </c>
      <c r="G22" s="49" t="s">
        <v>154</v>
      </c>
      <c r="H22" s="51">
        <v>24643103.486309428</v>
      </c>
      <c r="I22" s="51">
        <v>39555</v>
      </c>
      <c r="J22" s="67">
        <f t="shared" si="7"/>
        <v>623.00855735834728</v>
      </c>
      <c r="K22" s="56">
        <v>768.29</v>
      </c>
      <c r="L22" s="55">
        <v>19381440.423690576</v>
      </c>
      <c r="M22" s="55">
        <v>1450.6016</v>
      </c>
      <c r="N22" s="55">
        <f t="shared" si="8"/>
        <v>13360.967217801619</v>
      </c>
      <c r="O22" s="56">
        <v>17385.97</v>
      </c>
      <c r="P22" s="54" t="str">
        <f t="shared" si="0"/>
        <v>ผ่าน</v>
      </c>
      <c r="Q22" s="54" t="str">
        <f t="shared" si="1"/>
        <v>ผ่าน</v>
      </c>
      <c r="R22" s="54" t="str">
        <f t="shared" si="2"/>
        <v>ผ่าน</v>
      </c>
    </row>
    <row r="23" spans="1:18" ht="48">
      <c r="A23" s="53">
        <v>19</v>
      </c>
      <c r="B23" s="54">
        <v>8</v>
      </c>
      <c r="C23" s="49" t="s">
        <v>34</v>
      </c>
      <c r="D23" s="50" t="s">
        <v>41</v>
      </c>
      <c r="E23" s="49" t="s">
        <v>189</v>
      </c>
      <c r="F23" s="49" t="s">
        <v>23</v>
      </c>
      <c r="G23" s="49" t="s">
        <v>154</v>
      </c>
      <c r="H23" s="51">
        <v>21646749.941882629</v>
      </c>
      <c r="I23" s="51">
        <v>41692</v>
      </c>
      <c r="J23" s="67">
        <f t="shared" si="7"/>
        <v>519.20632116191666</v>
      </c>
      <c r="K23" s="56">
        <v>768.29</v>
      </c>
      <c r="L23" s="55">
        <v>12556393.608117372</v>
      </c>
      <c r="M23" s="55">
        <v>954.25639999999999</v>
      </c>
      <c r="N23" s="55">
        <f t="shared" si="8"/>
        <v>13158.301697654186</v>
      </c>
      <c r="O23" s="56">
        <v>17385.97</v>
      </c>
      <c r="P23" s="54" t="str">
        <f t="shared" si="0"/>
        <v>ผ่าน</v>
      </c>
      <c r="Q23" s="54" t="str">
        <f t="shared" si="1"/>
        <v>ผ่าน</v>
      </c>
      <c r="R23" s="54" t="str">
        <f t="shared" si="2"/>
        <v>ผ่าน</v>
      </c>
    </row>
    <row r="24" spans="1:18" ht="24">
      <c r="A24" s="53">
        <v>20</v>
      </c>
      <c r="B24" s="54">
        <v>8</v>
      </c>
      <c r="C24" s="49" t="s">
        <v>34</v>
      </c>
      <c r="D24" s="50" t="s">
        <v>42</v>
      </c>
      <c r="E24" s="49" t="s">
        <v>190</v>
      </c>
      <c r="F24" s="49" t="s">
        <v>23</v>
      </c>
      <c r="G24" s="49" t="s">
        <v>150</v>
      </c>
      <c r="H24" s="51">
        <v>14221889.952078048</v>
      </c>
      <c r="I24" s="51">
        <v>15192</v>
      </c>
      <c r="J24" s="67">
        <f t="shared" si="7"/>
        <v>936.14336177448979</v>
      </c>
      <c r="K24" s="56">
        <v>1061.0999999999999</v>
      </c>
      <c r="L24" s="55">
        <v>4900041.2679219553</v>
      </c>
      <c r="M24" s="55">
        <v>227.7492</v>
      </c>
      <c r="N24" s="55">
        <f t="shared" si="8"/>
        <v>21515.075653051495</v>
      </c>
      <c r="O24" s="56">
        <v>30808.95</v>
      </c>
      <c r="P24" s="54" t="str">
        <f t="shared" si="0"/>
        <v>ผ่าน</v>
      </c>
      <c r="Q24" s="54" t="str">
        <f t="shared" si="1"/>
        <v>ผ่าน</v>
      </c>
      <c r="R24" s="54" t="str">
        <f t="shared" si="2"/>
        <v>ผ่าน</v>
      </c>
    </row>
    <row r="25" spans="1:18">
      <c r="A25" s="53"/>
      <c r="B25" s="61">
        <f>SUBTOTAL(3,B17:B24)</f>
        <v>8</v>
      </c>
      <c r="C25" s="62" t="s">
        <v>43</v>
      </c>
      <c r="D25" s="62"/>
      <c r="E25" s="63"/>
      <c r="F25" s="62"/>
      <c r="G25" s="62"/>
      <c r="H25" s="64"/>
      <c r="I25" s="65"/>
      <c r="J25" s="66"/>
      <c r="K25" s="64"/>
      <c r="L25" s="64"/>
      <c r="M25" s="64"/>
      <c r="N25" s="66"/>
      <c r="O25" s="64"/>
      <c r="P25" s="61"/>
      <c r="Q25" s="61"/>
      <c r="R25" s="61">
        <f>COUNTIF(R17:R24,"ไม่ผ่าน")</f>
        <v>1</v>
      </c>
    </row>
    <row r="26" spans="1:18">
      <c r="A26" s="53">
        <v>21</v>
      </c>
      <c r="B26" s="54">
        <v>8</v>
      </c>
      <c r="C26" s="68" t="s">
        <v>44</v>
      </c>
      <c r="D26" s="68" t="s">
        <v>45</v>
      </c>
      <c r="E26" s="69" t="s">
        <v>191</v>
      </c>
      <c r="F26" s="68" t="s">
        <v>21</v>
      </c>
      <c r="G26" s="68" t="s">
        <v>146</v>
      </c>
      <c r="H26" s="55">
        <v>175679299.95758525</v>
      </c>
      <c r="I26" s="55">
        <v>219184</v>
      </c>
      <c r="J26" s="55">
        <f>H26/I26</f>
        <v>801.51516514702371</v>
      </c>
      <c r="K26" s="56">
        <v>1104.47</v>
      </c>
      <c r="L26" s="55">
        <v>327394325.98241484</v>
      </c>
      <c r="M26" s="55">
        <v>30653.689299999998</v>
      </c>
      <c r="N26" s="55">
        <f>L26/M26</f>
        <v>10680.421621628913</v>
      </c>
      <c r="O26" s="56">
        <v>15188.98</v>
      </c>
      <c r="P26" s="54" t="str">
        <f t="shared" si="0"/>
        <v>ผ่าน</v>
      </c>
      <c r="Q26" s="54" t="str">
        <f t="shared" si="1"/>
        <v>ผ่าน</v>
      </c>
      <c r="R26" s="54" t="str">
        <f t="shared" si="2"/>
        <v>ผ่าน</v>
      </c>
    </row>
    <row r="27" spans="1:18">
      <c r="A27" s="53">
        <v>22</v>
      </c>
      <c r="B27" s="54">
        <v>8</v>
      </c>
      <c r="C27" s="68" t="s">
        <v>44</v>
      </c>
      <c r="D27" s="68" t="s">
        <v>46</v>
      </c>
      <c r="E27" s="69" t="s">
        <v>192</v>
      </c>
      <c r="F27" s="68" t="s">
        <v>23</v>
      </c>
      <c r="G27" s="68" t="s">
        <v>153</v>
      </c>
      <c r="H27" s="55">
        <v>19080025.729673866</v>
      </c>
      <c r="I27" s="55">
        <v>30401</v>
      </c>
      <c r="J27" s="55">
        <f t="shared" ref="J27:J39" si="9">H27/I27</f>
        <v>627.6117801938708</v>
      </c>
      <c r="K27" s="56">
        <v>845.95</v>
      </c>
      <c r="L27" s="55">
        <v>9659861.510326134</v>
      </c>
      <c r="M27" s="55">
        <v>614.25980000000004</v>
      </c>
      <c r="N27" s="55">
        <f t="shared" ref="N27:N39" si="10">L27/M27</f>
        <v>15726.019365626944</v>
      </c>
      <c r="O27" s="56">
        <v>21744.120000000003</v>
      </c>
      <c r="P27" s="54" t="str">
        <f t="shared" si="0"/>
        <v>ผ่าน</v>
      </c>
      <c r="Q27" s="54" t="str">
        <f t="shared" si="1"/>
        <v>ผ่าน</v>
      </c>
      <c r="R27" s="54" t="str">
        <f t="shared" si="2"/>
        <v>ผ่าน</v>
      </c>
    </row>
    <row r="28" spans="1:18">
      <c r="A28" s="53">
        <v>23</v>
      </c>
      <c r="B28" s="54">
        <v>8</v>
      </c>
      <c r="C28" s="68" t="s">
        <v>44</v>
      </c>
      <c r="D28" s="68" t="s">
        <v>47</v>
      </c>
      <c r="E28" s="69" t="s">
        <v>193</v>
      </c>
      <c r="F28" s="68" t="s">
        <v>23</v>
      </c>
      <c r="G28" s="68" t="s">
        <v>155</v>
      </c>
      <c r="H28" s="55">
        <v>41299403.539843909</v>
      </c>
      <c r="I28" s="55">
        <v>66729</v>
      </c>
      <c r="J28" s="55">
        <f t="shared" si="9"/>
        <v>618.91237003167907</v>
      </c>
      <c r="K28" s="56">
        <v>751.66000000000008</v>
      </c>
      <c r="L28" s="55">
        <v>16258362.660156088</v>
      </c>
      <c r="M28" s="55">
        <v>1575.63</v>
      </c>
      <c r="N28" s="55">
        <f t="shared" si="10"/>
        <v>10318.64248596186</v>
      </c>
      <c r="O28" s="56">
        <v>17430.330000000002</v>
      </c>
      <c r="P28" s="54" t="str">
        <f t="shared" si="0"/>
        <v>ผ่าน</v>
      </c>
      <c r="Q28" s="54" t="str">
        <f t="shared" si="1"/>
        <v>ผ่าน</v>
      </c>
      <c r="R28" s="54" t="str">
        <f t="shared" si="2"/>
        <v>ผ่าน</v>
      </c>
    </row>
    <row r="29" spans="1:18">
      <c r="A29" s="53">
        <v>24</v>
      </c>
      <c r="B29" s="54">
        <v>8</v>
      </c>
      <c r="C29" s="68" t="s">
        <v>44</v>
      </c>
      <c r="D29" s="68" t="s">
        <v>48</v>
      </c>
      <c r="E29" s="69" t="s">
        <v>194</v>
      </c>
      <c r="F29" s="68" t="s">
        <v>23</v>
      </c>
      <c r="G29" s="68" t="s">
        <v>154</v>
      </c>
      <c r="H29" s="55">
        <v>25771021.682744414</v>
      </c>
      <c r="I29" s="55">
        <v>42672</v>
      </c>
      <c r="J29" s="55">
        <f t="shared" si="9"/>
        <v>603.93282908568654</v>
      </c>
      <c r="K29" s="56">
        <v>768.29</v>
      </c>
      <c r="L29" s="55">
        <v>15428455.707255587</v>
      </c>
      <c r="M29" s="55">
        <v>1213.1975</v>
      </c>
      <c r="N29" s="55">
        <f t="shared" si="10"/>
        <v>12717.183894011971</v>
      </c>
      <c r="O29" s="56">
        <v>17385.97</v>
      </c>
      <c r="P29" s="54" t="str">
        <f t="shared" si="0"/>
        <v>ผ่าน</v>
      </c>
      <c r="Q29" s="54" t="str">
        <f t="shared" si="1"/>
        <v>ผ่าน</v>
      </c>
      <c r="R29" s="54" t="str">
        <f t="shared" si="2"/>
        <v>ผ่าน</v>
      </c>
    </row>
    <row r="30" spans="1:18">
      <c r="A30" s="53">
        <v>25</v>
      </c>
      <c r="B30" s="54">
        <v>8</v>
      </c>
      <c r="C30" s="68" t="s">
        <v>44</v>
      </c>
      <c r="D30" s="68" t="s">
        <v>49</v>
      </c>
      <c r="E30" s="69" t="s">
        <v>195</v>
      </c>
      <c r="F30" s="68" t="s">
        <v>23</v>
      </c>
      <c r="G30" s="68" t="s">
        <v>150</v>
      </c>
      <c r="H30" s="55">
        <v>14364425.527635863</v>
      </c>
      <c r="I30" s="55">
        <v>17089</v>
      </c>
      <c r="J30" s="55">
        <f t="shared" si="9"/>
        <v>840.56559937011309</v>
      </c>
      <c r="K30" s="56">
        <v>1061.0999999999999</v>
      </c>
      <c r="L30" s="55">
        <v>5906594.9623641362</v>
      </c>
      <c r="M30" s="55">
        <v>287.11770000000001</v>
      </c>
      <c r="N30" s="55">
        <f t="shared" si="10"/>
        <v>20572.033567990187</v>
      </c>
      <c r="O30" s="56">
        <v>30808.95</v>
      </c>
      <c r="P30" s="54" t="str">
        <f t="shared" si="0"/>
        <v>ผ่าน</v>
      </c>
      <c r="Q30" s="54" t="str">
        <f t="shared" si="1"/>
        <v>ผ่าน</v>
      </c>
      <c r="R30" s="54" t="str">
        <f t="shared" si="2"/>
        <v>ผ่าน</v>
      </c>
    </row>
    <row r="31" spans="1:18">
      <c r="A31" s="53">
        <v>26</v>
      </c>
      <c r="B31" s="54">
        <v>8</v>
      </c>
      <c r="C31" s="68" t="s">
        <v>44</v>
      </c>
      <c r="D31" s="68" t="s">
        <v>50</v>
      </c>
      <c r="E31" s="69" t="s">
        <v>196</v>
      </c>
      <c r="F31" s="68" t="s">
        <v>23</v>
      </c>
      <c r="G31" s="68" t="s">
        <v>153</v>
      </c>
      <c r="H31" s="55">
        <v>22268090.653236892</v>
      </c>
      <c r="I31" s="55">
        <v>30322</v>
      </c>
      <c r="J31" s="55">
        <f t="shared" si="9"/>
        <v>734.38726512884682</v>
      </c>
      <c r="K31" s="56">
        <v>845.95</v>
      </c>
      <c r="L31" s="55">
        <v>5511471.5767631102</v>
      </c>
      <c r="M31" s="55">
        <v>376.14789999999999</v>
      </c>
      <c r="N31" s="55">
        <f t="shared" si="10"/>
        <v>14652.405547826029</v>
      </c>
      <c r="O31" s="56">
        <v>21744.120000000003</v>
      </c>
      <c r="P31" s="54" t="str">
        <f t="shared" si="0"/>
        <v>ผ่าน</v>
      </c>
      <c r="Q31" s="54" t="str">
        <f t="shared" si="1"/>
        <v>ผ่าน</v>
      </c>
      <c r="R31" s="54" t="str">
        <f t="shared" si="2"/>
        <v>ผ่าน</v>
      </c>
    </row>
    <row r="32" spans="1:18">
      <c r="A32" s="53">
        <v>27</v>
      </c>
      <c r="B32" s="54">
        <v>8</v>
      </c>
      <c r="C32" s="68" t="s">
        <v>44</v>
      </c>
      <c r="D32" s="68" t="s">
        <v>51</v>
      </c>
      <c r="E32" s="69" t="s">
        <v>197</v>
      </c>
      <c r="F32" s="68" t="s">
        <v>23</v>
      </c>
      <c r="G32" s="68" t="s">
        <v>153</v>
      </c>
      <c r="H32" s="55">
        <v>26824864.547161743</v>
      </c>
      <c r="I32" s="55">
        <v>39850</v>
      </c>
      <c r="J32" s="55">
        <f t="shared" si="9"/>
        <v>673.14591084471124</v>
      </c>
      <c r="K32" s="56">
        <v>845.95</v>
      </c>
      <c r="L32" s="55">
        <v>13800332.272838259</v>
      </c>
      <c r="M32" s="55">
        <v>1311.1624999999999</v>
      </c>
      <c r="N32" s="55">
        <f t="shared" si="10"/>
        <v>10525.264620394695</v>
      </c>
      <c r="O32" s="56">
        <v>21744.120000000003</v>
      </c>
      <c r="P32" s="54" t="str">
        <f t="shared" si="0"/>
        <v>ผ่าน</v>
      </c>
      <c r="Q32" s="54" t="str">
        <f t="shared" si="1"/>
        <v>ผ่าน</v>
      </c>
      <c r="R32" s="54" t="str">
        <f t="shared" si="2"/>
        <v>ผ่าน</v>
      </c>
    </row>
    <row r="33" spans="1:18">
      <c r="A33" s="53">
        <v>28</v>
      </c>
      <c r="B33" s="54">
        <v>8</v>
      </c>
      <c r="C33" s="68" t="s">
        <v>44</v>
      </c>
      <c r="D33" s="68" t="s">
        <v>52</v>
      </c>
      <c r="E33" s="69" t="s">
        <v>198</v>
      </c>
      <c r="F33" s="68" t="s">
        <v>23</v>
      </c>
      <c r="G33" s="68" t="s">
        <v>156</v>
      </c>
      <c r="H33" s="55">
        <v>73300530.613097817</v>
      </c>
      <c r="I33" s="55">
        <v>100515</v>
      </c>
      <c r="J33" s="55">
        <f t="shared" si="9"/>
        <v>729.24967032878487</v>
      </c>
      <c r="K33" s="56">
        <v>793.51</v>
      </c>
      <c r="L33" s="55">
        <v>30415771.266902186</v>
      </c>
      <c r="M33" s="55">
        <v>3159.3895000000002</v>
      </c>
      <c r="N33" s="55">
        <f t="shared" si="10"/>
        <v>9627.103991737069</v>
      </c>
      <c r="O33" s="56">
        <v>17295.78</v>
      </c>
      <c r="P33" s="54" t="str">
        <f t="shared" si="0"/>
        <v>ผ่าน</v>
      </c>
      <c r="Q33" s="54" t="str">
        <f t="shared" si="1"/>
        <v>ผ่าน</v>
      </c>
      <c r="R33" s="54" t="str">
        <f t="shared" si="2"/>
        <v>ผ่าน</v>
      </c>
    </row>
    <row r="34" spans="1:18">
      <c r="A34" s="53">
        <v>29</v>
      </c>
      <c r="B34" s="54">
        <v>8</v>
      </c>
      <c r="C34" s="68" t="s">
        <v>44</v>
      </c>
      <c r="D34" s="68" t="s">
        <v>53</v>
      </c>
      <c r="E34" s="69" t="s">
        <v>199</v>
      </c>
      <c r="F34" s="68" t="s">
        <v>23</v>
      </c>
      <c r="G34" s="68" t="s">
        <v>154</v>
      </c>
      <c r="H34" s="55">
        <v>26422752.885869645</v>
      </c>
      <c r="I34" s="55">
        <v>39818</v>
      </c>
      <c r="J34" s="55">
        <f t="shared" si="9"/>
        <v>663.58814822114732</v>
      </c>
      <c r="K34" s="56">
        <v>768.29</v>
      </c>
      <c r="L34" s="55">
        <v>11125487.104130352</v>
      </c>
      <c r="M34" s="55">
        <v>768.05010000000004</v>
      </c>
      <c r="N34" s="55">
        <f t="shared" si="10"/>
        <v>14485.366389679984</v>
      </c>
      <c r="O34" s="56">
        <v>17385.97</v>
      </c>
      <c r="P34" s="54" t="str">
        <f t="shared" si="0"/>
        <v>ผ่าน</v>
      </c>
      <c r="Q34" s="54" t="str">
        <f t="shared" si="1"/>
        <v>ผ่าน</v>
      </c>
      <c r="R34" s="54" t="str">
        <f t="shared" si="2"/>
        <v>ผ่าน</v>
      </c>
    </row>
    <row r="35" spans="1:18">
      <c r="A35" s="53">
        <v>30</v>
      </c>
      <c r="B35" s="54">
        <v>8</v>
      </c>
      <c r="C35" s="68" t="s">
        <v>44</v>
      </c>
      <c r="D35" s="68" t="s">
        <v>54</v>
      </c>
      <c r="E35" s="69" t="s">
        <v>200</v>
      </c>
      <c r="F35" s="68" t="s">
        <v>23</v>
      </c>
      <c r="G35" s="68" t="s">
        <v>153</v>
      </c>
      <c r="H35" s="55">
        <v>21231872.733065486</v>
      </c>
      <c r="I35" s="55">
        <v>32131</v>
      </c>
      <c r="J35" s="55">
        <f t="shared" si="9"/>
        <v>660.79091011999276</v>
      </c>
      <c r="K35" s="56">
        <v>845.95</v>
      </c>
      <c r="L35" s="55">
        <v>10815832.386934511</v>
      </c>
      <c r="M35" s="55">
        <v>851.45749999999998</v>
      </c>
      <c r="N35" s="55">
        <f t="shared" si="10"/>
        <v>12702.727249374762</v>
      </c>
      <c r="O35" s="56">
        <v>21744.120000000003</v>
      </c>
      <c r="P35" s="54" t="str">
        <f t="shared" si="0"/>
        <v>ผ่าน</v>
      </c>
      <c r="Q35" s="54" t="str">
        <f t="shared" si="1"/>
        <v>ผ่าน</v>
      </c>
      <c r="R35" s="54" t="str">
        <f t="shared" si="2"/>
        <v>ผ่าน</v>
      </c>
    </row>
    <row r="36" spans="1:18">
      <c r="A36" s="53">
        <v>31</v>
      </c>
      <c r="B36" s="54">
        <v>8</v>
      </c>
      <c r="C36" s="68" t="s">
        <v>44</v>
      </c>
      <c r="D36" s="68" t="s">
        <v>55</v>
      </c>
      <c r="E36" s="69" t="s">
        <v>201</v>
      </c>
      <c r="F36" s="68" t="s">
        <v>23</v>
      </c>
      <c r="G36" s="68" t="s">
        <v>154</v>
      </c>
      <c r="H36" s="55">
        <v>27056197.085605659</v>
      </c>
      <c r="I36" s="55">
        <v>52092</v>
      </c>
      <c r="J36" s="55">
        <f t="shared" si="9"/>
        <v>519.39255712212355</v>
      </c>
      <c r="K36" s="56">
        <v>768.29</v>
      </c>
      <c r="L36" s="55">
        <v>11386208.884394342</v>
      </c>
      <c r="M36" s="55">
        <v>800.06380000000001</v>
      </c>
      <c r="N36" s="55">
        <f t="shared" si="10"/>
        <v>14231.626133308797</v>
      </c>
      <c r="O36" s="56">
        <v>17385.97</v>
      </c>
      <c r="P36" s="54" t="str">
        <f t="shared" si="0"/>
        <v>ผ่าน</v>
      </c>
      <c r="Q36" s="54" t="str">
        <f t="shared" si="1"/>
        <v>ผ่าน</v>
      </c>
      <c r="R36" s="54" t="str">
        <f t="shared" si="2"/>
        <v>ผ่าน</v>
      </c>
    </row>
    <row r="37" spans="1:18">
      <c r="A37" s="53">
        <v>32</v>
      </c>
      <c r="B37" s="54">
        <v>8</v>
      </c>
      <c r="C37" s="68" t="s">
        <v>44</v>
      </c>
      <c r="D37" s="68" t="s">
        <v>56</v>
      </c>
      <c r="E37" s="69" t="s">
        <v>202</v>
      </c>
      <c r="F37" s="68" t="s">
        <v>23</v>
      </c>
      <c r="G37" s="68" t="s">
        <v>160</v>
      </c>
      <c r="H37" s="55">
        <v>46110285.534258023</v>
      </c>
      <c r="I37" s="55">
        <v>67798</v>
      </c>
      <c r="J37" s="55">
        <f t="shared" si="9"/>
        <v>680.11276931853479</v>
      </c>
      <c r="K37" s="56">
        <v>768.76</v>
      </c>
      <c r="L37" s="55">
        <v>24468933.725741994</v>
      </c>
      <c r="M37" s="55">
        <v>1714.4262000000001</v>
      </c>
      <c r="N37" s="55">
        <f t="shared" si="10"/>
        <v>14272.375052213967</v>
      </c>
      <c r="O37" s="56">
        <v>16767.25</v>
      </c>
      <c r="P37" s="54" t="str">
        <f t="shared" si="0"/>
        <v>ผ่าน</v>
      </c>
      <c r="Q37" s="54" t="str">
        <f t="shared" si="1"/>
        <v>ผ่าน</v>
      </c>
      <c r="R37" s="54" t="str">
        <f t="shared" si="2"/>
        <v>ผ่าน</v>
      </c>
    </row>
    <row r="38" spans="1:18">
      <c r="A38" s="53">
        <v>33</v>
      </c>
      <c r="B38" s="54">
        <v>8</v>
      </c>
      <c r="C38" s="68" t="s">
        <v>44</v>
      </c>
      <c r="D38" s="68" t="s">
        <v>57</v>
      </c>
      <c r="E38" s="69" t="s">
        <v>203</v>
      </c>
      <c r="F38" s="68" t="s">
        <v>23</v>
      </c>
      <c r="G38" s="68" t="s">
        <v>154</v>
      </c>
      <c r="H38" s="55">
        <v>24407624.906779692</v>
      </c>
      <c r="I38" s="55">
        <v>40812</v>
      </c>
      <c r="J38" s="55">
        <f t="shared" si="9"/>
        <v>598.05020353767748</v>
      </c>
      <c r="K38" s="56">
        <v>768.29</v>
      </c>
      <c r="L38" s="55">
        <v>10757878.873220308</v>
      </c>
      <c r="M38" s="55">
        <v>1103.71</v>
      </c>
      <c r="N38" s="55">
        <f t="shared" si="10"/>
        <v>9747.0158585319587</v>
      </c>
      <c r="O38" s="56">
        <v>17385.97</v>
      </c>
      <c r="P38" s="54" t="str">
        <f t="shared" si="0"/>
        <v>ผ่าน</v>
      </c>
      <c r="Q38" s="54" t="str">
        <f t="shared" si="1"/>
        <v>ผ่าน</v>
      </c>
      <c r="R38" s="54" t="str">
        <f t="shared" si="2"/>
        <v>ผ่าน</v>
      </c>
    </row>
    <row r="39" spans="1:18">
      <c r="A39" s="53">
        <v>34</v>
      </c>
      <c r="B39" s="54">
        <v>8</v>
      </c>
      <c r="C39" s="68" t="s">
        <v>44</v>
      </c>
      <c r="D39" s="68" t="s">
        <v>58</v>
      </c>
      <c r="E39" s="69" t="s">
        <v>204</v>
      </c>
      <c r="F39" s="68" t="s">
        <v>23</v>
      </c>
      <c r="G39" s="68" t="s">
        <v>151</v>
      </c>
      <c r="H39" s="55">
        <v>16600904.795431713</v>
      </c>
      <c r="I39" s="55">
        <v>28900</v>
      </c>
      <c r="J39" s="55">
        <f t="shared" si="9"/>
        <v>574.42577146822532</v>
      </c>
      <c r="K39" s="56">
        <v>834.99</v>
      </c>
      <c r="L39" s="55">
        <v>5692022.8545682887</v>
      </c>
      <c r="M39" s="55">
        <v>635.10850000000005</v>
      </c>
      <c r="N39" s="55">
        <f t="shared" si="10"/>
        <v>8962.2841680882684</v>
      </c>
      <c r="O39" s="56">
        <v>18792.150000000001</v>
      </c>
      <c r="P39" s="54" t="str">
        <f t="shared" si="0"/>
        <v>ผ่าน</v>
      </c>
      <c r="Q39" s="54" t="str">
        <f t="shared" si="1"/>
        <v>ผ่าน</v>
      </c>
      <c r="R39" s="54" t="str">
        <f t="shared" si="2"/>
        <v>ผ่าน</v>
      </c>
    </row>
    <row r="40" spans="1:18">
      <c r="A40" s="53"/>
      <c r="B40" s="61">
        <f>SUBTOTAL(3,B26:B39)</f>
        <v>14</v>
      </c>
      <c r="C40" s="62" t="s">
        <v>59</v>
      </c>
      <c r="D40" s="62"/>
      <c r="E40" s="63"/>
      <c r="F40" s="62"/>
      <c r="G40" s="62"/>
      <c r="H40" s="64"/>
      <c r="I40" s="65"/>
      <c r="J40" s="66"/>
      <c r="K40" s="64"/>
      <c r="L40" s="64"/>
      <c r="M40" s="64"/>
      <c r="N40" s="66"/>
      <c r="O40" s="64"/>
      <c r="P40" s="61"/>
      <c r="Q40" s="61"/>
      <c r="R40" s="61">
        <f>COUNTIF(R26:R39,"ไม่ผ่าน")</f>
        <v>0</v>
      </c>
    </row>
    <row r="41" spans="1:18" ht="30.75" customHeight="1">
      <c r="A41" s="53">
        <v>35</v>
      </c>
      <c r="B41" s="50">
        <v>8</v>
      </c>
      <c r="C41" s="49" t="s">
        <v>60</v>
      </c>
      <c r="D41" s="50" t="s">
        <v>61</v>
      </c>
      <c r="E41" s="49" t="s">
        <v>205</v>
      </c>
      <c r="F41" s="49" t="s">
        <v>62</v>
      </c>
      <c r="G41" s="49" t="s">
        <v>165</v>
      </c>
      <c r="H41" s="51">
        <v>315673059.94864249</v>
      </c>
      <c r="I41" s="51">
        <v>354670</v>
      </c>
      <c r="J41" s="55">
        <f>H41/I41</f>
        <v>890.04725505016631</v>
      </c>
      <c r="K41" s="56">
        <v>1247.2</v>
      </c>
      <c r="L41" s="55">
        <v>513082582.65135753</v>
      </c>
      <c r="M41" s="55">
        <v>42833.8514</v>
      </c>
      <c r="N41" s="55">
        <f>L41/M41</f>
        <v>11978.436817646463</v>
      </c>
      <c r="O41" s="56">
        <v>17229.150000000001</v>
      </c>
      <c r="P41" s="54" t="str">
        <f t="shared" si="0"/>
        <v>ผ่าน</v>
      </c>
      <c r="Q41" s="54" t="str">
        <f t="shared" si="1"/>
        <v>ผ่าน</v>
      </c>
      <c r="R41" s="54" t="str">
        <f t="shared" si="2"/>
        <v>ผ่าน</v>
      </c>
    </row>
    <row r="42" spans="1:18" ht="48">
      <c r="A42" s="53">
        <v>36</v>
      </c>
      <c r="B42" s="50">
        <v>8</v>
      </c>
      <c r="C42" s="49" t="s">
        <v>60</v>
      </c>
      <c r="D42" s="50" t="s">
        <v>63</v>
      </c>
      <c r="E42" s="49" t="s">
        <v>206</v>
      </c>
      <c r="F42" s="49" t="s">
        <v>23</v>
      </c>
      <c r="G42" s="49" t="s">
        <v>154</v>
      </c>
      <c r="H42" s="51">
        <v>24435774.69434531</v>
      </c>
      <c r="I42" s="51">
        <v>42455</v>
      </c>
      <c r="J42" s="55">
        <f t="shared" ref="J42:J58" si="11">H42/I42</f>
        <v>575.56883039324725</v>
      </c>
      <c r="K42" s="56">
        <v>768.29</v>
      </c>
      <c r="L42" s="55">
        <v>11441757.815654689</v>
      </c>
      <c r="M42" s="55">
        <v>835.36149999999998</v>
      </c>
      <c r="N42" s="55">
        <f t="shared" ref="N42:N58" si="12">L42/M42</f>
        <v>13696.774169811142</v>
      </c>
      <c r="O42" s="56">
        <v>17385.97</v>
      </c>
      <c r="P42" s="54" t="str">
        <f t="shared" si="0"/>
        <v>ผ่าน</v>
      </c>
      <c r="Q42" s="54" t="str">
        <f t="shared" si="1"/>
        <v>ผ่าน</v>
      </c>
      <c r="R42" s="54" t="str">
        <f t="shared" si="2"/>
        <v>ผ่าน</v>
      </c>
    </row>
    <row r="43" spans="1:18" ht="48">
      <c r="A43" s="53">
        <v>37</v>
      </c>
      <c r="B43" s="50">
        <v>8</v>
      </c>
      <c r="C43" s="49" t="s">
        <v>60</v>
      </c>
      <c r="D43" s="50" t="s">
        <v>64</v>
      </c>
      <c r="E43" s="49" t="s">
        <v>207</v>
      </c>
      <c r="F43" s="49" t="s">
        <v>23</v>
      </c>
      <c r="G43" s="49" t="s">
        <v>154</v>
      </c>
      <c r="H43" s="51">
        <v>21141715.518570196</v>
      </c>
      <c r="I43" s="51">
        <v>38042</v>
      </c>
      <c r="J43" s="55">
        <f t="shared" si="11"/>
        <v>555.74668835944999</v>
      </c>
      <c r="K43" s="56">
        <v>768.29</v>
      </c>
      <c r="L43" s="55">
        <v>9216976.2314298023</v>
      </c>
      <c r="M43" s="55">
        <v>627.06200000000001</v>
      </c>
      <c r="N43" s="55">
        <f t="shared" si="12"/>
        <v>14698.668124411624</v>
      </c>
      <c r="O43" s="56">
        <v>17385.97</v>
      </c>
      <c r="P43" s="54" t="str">
        <f t="shared" si="0"/>
        <v>ผ่าน</v>
      </c>
      <c r="Q43" s="54" t="str">
        <f t="shared" si="1"/>
        <v>ผ่าน</v>
      </c>
      <c r="R43" s="54" t="str">
        <f t="shared" si="2"/>
        <v>ผ่าน</v>
      </c>
    </row>
    <row r="44" spans="1:18" ht="24">
      <c r="A44" s="53">
        <v>38</v>
      </c>
      <c r="B44" s="50">
        <v>8</v>
      </c>
      <c r="C44" s="49" t="s">
        <v>60</v>
      </c>
      <c r="D44" s="50" t="s">
        <v>65</v>
      </c>
      <c r="E44" s="70" t="s">
        <v>208</v>
      </c>
      <c r="F44" s="49" t="s">
        <v>23</v>
      </c>
      <c r="G44" s="49" t="s">
        <v>155</v>
      </c>
      <c r="H44" s="51">
        <v>41476578.121778682</v>
      </c>
      <c r="I44" s="51">
        <v>77011</v>
      </c>
      <c r="J44" s="55">
        <f t="shared" si="11"/>
        <v>538.57991873600758</v>
      </c>
      <c r="K44" s="56">
        <v>751.66000000000008</v>
      </c>
      <c r="L44" s="55">
        <v>46024433.928221308</v>
      </c>
      <c r="M44" s="55">
        <v>3135.0765000000001</v>
      </c>
      <c r="N44" s="55">
        <f t="shared" si="12"/>
        <v>14680.481936635775</v>
      </c>
      <c r="O44" s="56">
        <v>17430.330000000002</v>
      </c>
      <c r="P44" s="54" t="str">
        <f t="shared" si="0"/>
        <v>ผ่าน</v>
      </c>
      <c r="Q44" s="54" t="str">
        <f t="shared" si="1"/>
        <v>ผ่าน</v>
      </c>
      <c r="R44" s="54" t="str">
        <f t="shared" si="2"/>
        <v>ผ่าน</v>
      </c>
    </row>
    <row r="45" spans="1:18" ht="48">
      <c r="A45" s="53">
        <v>39</v>
      </c>
      <c r="B45" s="50">
        <v>8</v>
      </c>
      <c r="C45" s="49" t="s">
        <v>60</v>
      </c>
      <c r="D45" s="50" t="s">
        <v>66</v>
      </c>
      <c r="E45" s="49" t="s">
        <v>209</v>
      </c>
      <c r="F45" s="49" t="s">
        <v>23</v>
      </c>
      <c r="G45" s="49" t="s">
        <v>158</v>
      </c>
      <c r="H45" s="51">
        <v>47371332.539845094</v>
      </c>
      <c r="I45" s="51">
        <v>75089</v>
      </c>
      <c r="J45" s="55">
        <f t="shared" si="11"/>
        <v>630.86913582342413</v>
      </c>
      <c r="K45" s="56">
        <v>750.87</v>
      </c>
      <c r="L45" s="55">
        <v>36488384.890154906</v>
      </c>
      <c r="M45" s="55">
        <v>2479.9348</v>
      </c>
      <c r="N45" s="55">
        <f t="shared" si="12"/>
        <v>14713.445244671313</v>
      </c>
      <c r="O45" s="56">
        <v>17045.87</v>
      </c>
      <c r="P45" s="54" t="str">
        <f t="shared" si="0"/>
        <v>ผ่าน</v>
      </c>
      <c r="Q45" s="54" t="str">
        <f t="shared" si="1"/>
        <v>ผ่าน</v>
      </c>
      <c r="R45" s="54" t="str">
        <f t="shared" si="2"/>
        <v>ผ่าน</v>
      </c>
    </row>
    <row r="46" spans="1:18" ht="48">
      <c r="A46" s="53">
        <v>40</v>
      </c>
      <c r="B46" s="50">
        <v>8</v>
      </c>
      <c r="C46" s="49" t="s">
        <v>60</v>
      </c>
      <c r="D46" s="50" t="s">
        <v>67</v>
      </c>
      <c r="E46" s="49" t="s">
        <v>210</v>
      </c>
      <c r="F46" s="49" t="s">
        <v>23</v>
      </c>
      <c r="G46" s="49" t="s">
        <v>154</v>
      </c>
      <c r="H46" s="51">
        <v>35838860.210259631</v>
      </c>
      <c r="I46" s="51">
        <v>51053</v>
      </c>
      <c r="J46" s="55">
        <f t="shared" si="11"/>
        <v>701.99322684777837</v>
      </c>
      <c r="K46" s="56">
        <v>768.29</v>
      </c>
      <c r="L46" s="55">
        <v>12831866.149740366</v>
      </c>
      <c r="M46" s="55">
        <v>858.91510000000005</v>
      </c>
      <c r="N46" s="55">
        <f t="shared" si="12"/>
        <v>14939.621098453579</v>
      </c>
      <c r="O46" s="56">
        <v>17385.97</v>
      </c>
      <c r="P46" s="54" t="str">
        <f t="shared" si="0"/>
        <v>ผ่าน</v>
      </c>
      <c r="Q46" s="54" t="str">
        <f t="shared" si="1"/>
        <v>ผ่าน</v>
      </c>
      <c r="R46" s="54" t="str">
        <f t="shared" si="2"/>
        <v>ผ่าน</v>
      </c>
    </row>
    <row r="47" spans="1:18" ht="24">
      <c r="A47" s="53">
        <v>41</v>
      </c>
      <c r="B47" s="50">
        <v>8</v>
      </c>
      <c r="C47" s="49" t="s">
        <v>60</v>
      </c>
      <c r="D47" s="50" t="s">
        <v>68</v>
      </c>
      <c r="E47" s="49" t="s">
        <v>211</v>
      </c>
      <c r="F47" s="49" t="s">
        <v>23</v>
      </c>
      <c r="G47" s="49" t="s">
        <v>150</v>
      </c>
      <c r="H47" s="51">
        <v>14711342.75207622</v>
      </c>
      <c r="I47" s="51">
        <v>18606</v>
      </c>
      <c r="J47" s="55">
        <f t="shared" si="11"/>
        <v>790.67734881630759</v>
      </c>
      <c r="K47" s="56">
        <v>1061.0999999999999</v>
      </c>
      <c r="L47" s="55">
        <v>4315865.5579237789</v>
      </c>
      <c r="M47" s="55">
        <v>204.29400000000001</v>
      </c>
      <c r="N47" s="55">
        <f t="shared" si="12"/>
        <v>21125.757770290751</v>
      </c>
      <c r="O47" s="56">
        <v>30808.95</v>
      </c>
      <c r="P47" s="54" t="str">
        <f t="shared" si="0"/>
        <v>ผ่าน</v>
      </c>
      <c r="Q47" s="54" t="str">
        <f t="shared" si="1"/>
        <v>ผ่าน</v>
      </c>
      <c r="R47" s="54" t="str">
        <f t="shared" si="2"/>
        <v>ผ่าน</v>
      </c>
    </row>
    <row r="48" spans="1:18" ht="25.5" customHeight="1">
      <c r="A48" s="53">
        <v>42</v>
      </c>
      <c r="B48" s="50">
        <v>8</v>
      </c>
      <c r="C48" s="49" t="s">
        <v>60</v>
      </c>
      <c r="D48" s="50" t="s">
        <v>69</v>
      </c>
      <c r="E48" s="49" t="s">
        <v>212</v>
      </c>
      <c r="F48" s="49" t="s">
        <v>23</v>
      </c>
      <c r="G48" s="49" t="s">
        <v>160</v>
      </c>
      <c r="H48" s="51">
        <v>84201068.964146063</v>
      </c>
      <c r="I48" s="51">
        <v>104112</v>
      </c>
      <c r="J48" s="55">
        <f t="shared" si="11"/>
        <v>808.75469652053619</v>
      </c>
      <c r="K48" s="56">
        <v>768.76</v>
      </c>
      <c r="L48" s="55">
        <v>70724328.48585397</v>
      </c>
      <c r="M48" s="55">
        <v>6402.0802000000003</v>
      </c>
      <c r="N48" s="55">
        <f t="shared" si="12"/>
        <v>11047.085677847954</v>
      </c>
      <c r="O48" s="56">
        <v>16767.25</v>
      </c>
      <c r="P48" s="54" t="str">
        <f t="shared" si="0"/>
        <v>ไม่ผ่าน</v>
      </c>
      <c r="Q48" s="54" t="str">
        <f t="shared" si="1"/>
        <v>ผ่าน</v>
      </c>
      <c r="R48" s="54" t="str">
        <f t="shared" si="2"/>
        <v>ไม่ผ่าน</v>
      </c>
    </row>
    <row r="49" spans="1:18" ht="48">
      <c r="A49" s="53">
        <v>43</v>
      </c>
      <c r="B49" s="50">
        <v>8</v>
      </c>
      <c r="C49" s="49" t="s">
        <v>60</v>
      </c>
      <c r="D49" s="50" t="s">
        <v>70</v>
      </c>
      <c r="E49" s="49" t="s">
        <v>213</v>
      </c>
      <c r="F49" s="49" t="s">
        <v>23</v>
      </c>
      <c r="G49" s="49" t="s">
        <v>154</v>
      </c>
      <c r="H49" s="51">
        <v>26943319.365221895</v>
      </c>
      <c r="I49" s="51">
        <v>48758</v>
      </c>
      <c r="J49" s="55">
        <f t="shared" si="11"/>
        <v>552.59279226428271</v>
      </c>
      <c r="K49" s="56">
        <v>768.29</v>
      </c>
      <c r="L49" s="55">
        <v>9758496.5047781095</v>
      </c>
      <c r="M49" s="55">
        <v>797.10680000000002</v>
      </c>
      <c r="N49" s="55">
        <f t="shared" si="12"/>
        <v>12242.395253406581</v>
      </c>
      <c r="O49" s="56">
        <v>17385.97</v>
      </c>
      <c r="P49" s="54" t="str">
        <f t="shared" si="0"/>
        <v>ผ่าน</v>
      </c>
      <c r="Q49" s="54" t="str">
        <f t="shared" si="1"/>
        <v>ผ่าน</v>
      </c>
      <c r="R49" s="54" t="str">
        <f t="shared" si="2"/>
        <v>ผ่าน</v>
      </c>
    </row>
    <row r="50" spans="1:18" ht="24">
      <c r="A50" s="53">
        <v>44</v>
      </c>
      <c r="B50" s="50">
        <v>8</v>
      </c>
      <c r="C50" s="49" t="s">
        <v>60</v>
      </c>
      <c r="D50" s="50" t="s">
        <v>71</v>
      </c>
      <c r="E50" s="49" t="s">
        <v>214</v>
      </c>
      <c r="F50" s="49" t="s">
        <v>23</v>
      </c>
      <c r="G50" s="49" t="s">
        <v>155</v>
      </c>
      <c r="H50" s="51">
        <v>58688874.956819087</v>
      </c>
      <c r="I50" s="51">
        <v>76449</v>
      </c>
      <c r="J50" s="55">
        <f t="shared" si="11"/>
        <v>767.68662712159858</v>
      </c>
      <c r="K50" s="56">
        <v>751.66000000000008</v>
      </c>
      <c r="L50" s="55">
        <v>28175064.263180919</v>
      </c>
      <c r="M50" s="55">
        <v>2029.5854999999999</v>
      </c>
      <c r="N50" s="55">
        <f t="shared" si="12"/>
        <v>13882.176564220093</v>
      </c>
      <c r="O50" s="56">
        <v>17430.330000000002</v>
      </c>
      <c r="P50" s="54" t="str">
        <f t="shared" si="0"/>
        <v>ไม่ผ่าน</v>
      </c>
      <c r="Q50" s="54" t="str">
        <f t="shared" si="1"/>
        <v>ผ่าน</v>
      </c>
      <c r="R50" s="54" t="str">
        <f t="shared" si="2"/>
        <v>ไม่ผ่าน</v>
      </c>
    </row>
    <row r="51" spans="1:18" ht="24">
      <c r="A51" s="53">
        <v>45</v>
      </c>
      <c r="B51" s="50">
        <v>8</v>
      </c>
      <c r="C51" s="49" t="s">
        <v>60</v>
      </c>
      <c r="D51" s="50" t="s">
        <v>72</v>
      </c>
      <c r="E51" s="49" t="s">
        <v>215</v>
      </c>
      <c r="F51" s="49" t="s">
        <v>23</v>
      </c>
      <c r="G51" s="49" t="s">
        <v>155</v>
      </c>
      <c r="H51" s="51">
        <v>47572112.211808167</v>
      </c>
      <c r="I51" s="51">
        <v>82117</v>
      </c>
      <c r="J51" s="55">
        <f t="shared" si="11"/>
        <v>579.32111757380528</v>
      </c>
      <c r="K51" s="56">
        <v>751.66000000000008</v>
      </c>
      <c r="L51" s="55">
        <v>25087081.058191832</v>
      </c>
      <c r="M51" s="55">
        <v>2249.4014000000002</v>
      </c>
      <c r="N51" s="55">
        <f t="shared" si="12"/>
        <v>11152.780939049753</v>
      </c>
      <c r="O51" s="56">
        <v>17430.330000000002</v>
      </c>
      <c r="P51" s="54" t="str">
        <f t="shared" si="0"/>
        <v>ผ่าน</v>
      </c>
      <c r="Q51" s="54" t="str">
        <f t="shared" si="1"/>
        <v>ผ่าน</v>
      </c>
      <c r="R51" s="54" t="str">
        <f t="shared" si="2"/>
        <v>ผ่าน</v>
      </c>
    </row>
    <row r="52" spans="1:18" ht="48">
      <c r="A52" s="53">
        <v>46</v>
      </c>
      <c r="B52" s="50">
        <v>8</v>
      </c>
      <c r="C52" s="49" t="s">
        <v>60</v>
      </c>
      <c r="D52" s="50" t="s">
        <v>73</v>
      </c>
      <c r="E52" s="49" t="s">
        <v>216</v>
      </c>
      <c r="F52" s="49" t="s">
        <v>23</v>
      </c>
      <c r="G52" s="49" t="s">
        <v>154</v>
      </c>
      <c r="H52" s="51">
        <v>25511809.784748394</v>
      </c>
      <c r="I52" s="51">
        <v>40236</v>
      </c>
      <c r="J52" s="55">
        <f t="shared" si="11"/>
        <v>634.05432410648166</v>
      </c>
      <c r="K52" s="56">
        <v>768.29</v>
      </c>
      <c r="L52" s="55">
        <v>12934788.445251603</v>
      </c>
      <c r="M52" s="55">
        <v>777.79340000000002</v>
      </c>
      <c r="N52" s="55">
        <f t="shared" si="12"/>
        <v>16630.108259149027</v>
      </c>
      <c r="O52" s="56">
        <v>17385.97</v>
      </c>
      <c r="P52" s="54" t="str">
        <f t="shared" si="0"/>
        <v>ผ่าน</v>
      </c>
      <c r="Q52" s="54" t="str">
        <f t="shared" si="1"/>
        <v>ผ่าน</v>
      </c>
      <c r="R52" s="54" t="str">
        <f t="shared" si="2"/>
        <v>ผ่าน</v>
      </c>
    </row>
    <row r="53" spans="1:18" ht="24">
      <c r="A53" s="53">
        <v>47</v>
      </c>
      <c r="B53" s="50">
        <v>8</v>
      </c>
      <c r="C53" s="49" t="s">
        <v>60</v>
      </c>
      <c r="D53" s="50" t="s">
        <v>74</v>
      </c>
      <c r="E53" s="49" t="s">
        <v>217</v>
      </c>
      <c r="F53" s="49" t="s">
        <v>23</v>
      </c>
      <c r="G53" s="49" t="s">
        <v>153</v>
      </c>
      <c r="H53" s="51">
        <v>14814144.06416266</v>
      </c>
      <c r="I53" s="51">
        <v>28013</v>
      </c>
      <c r="J53" s="55">
        <f t="shared" si="11"/>
        <v>528.8310450206211</v>
      </c>
      <c r="K53" s="56">
        <v>845.95</v>
      </c>
      <c r="L53" s="55">
        <v>10006882.93583734</v>
      </c>
      <c r="M53" s="55">
        <v>579.14880000000005</v>
      </c>
      <c r="N53" s="55">
        <f t="shared" si="12"/>
        <v>17278.60428241816</v>
      </c>
      <c r="O53" s="56">
        <v>21744.120000000003</v>
      </c>
      <c r="P53" s="54" t="str">
        <f t="shared" si="0"/>
        <v>ผ่าน</v>
      </c>
      <c r="Q53" s="54" t="str">
        <f t="shared" si="1"/>
        <v>ผ่าน</v>
      </c>
      <c r="R53" s="54" t="str">
        <f t="shared" si="2"/>
        <v>ผ่าน</v>
      </c>
    </row>
    <row r="54" spans="1:18" ht="48">
      <c r="A54" s="53">
        <v>48</v>
      </c>
      <c r="B54" s="50">
        <v>8</v>
      </c>
      <c r="C54" s="49" t="s">
        <v>60</v>
      </c>
      <c r="D54" s="50" t="s">
        <v>75</v>
      </c>
      <c r="E54" s="49" t="s">
        <v>218</v>
      </c>
      <c r="F54" s="49" t="s">
        <v>23</v>
      </c>
      <c r="G54" s="49" t="s">
        <v>154</v>
      </c>
      <c r="H54" s="51">
        <v>33047031.533629842</v>
      </c>
      <c r="I54" s="51">
        <v>46010</v>
      </c>
      <c r="J54" s="55">
        <f t="shared" si="11"/>
        <v>718.25758603846646</v>
      </c>
      <c r="K54" s="56">
        <v>768.29</v>
      </c>
      <c r="L54" s="55">
        <v>14776702.536370154</v>
      </c>
      <c r="M54" s="55">
        <v>865.04489999999998</v>
      </c>
      <c r="N54" s="55">
        <f t="shared" si="12"/>
        <v>17082.00642113508</v>
      </c>
      <c r="O54" s="56">
        <v>17385.97</v>
      </c>
      <c r="P54" s="54" t="str">
        <f t="shared" si="0"/>
        <v>ผ่าน</v>
      </c>
      <c r="Q54" s="54" t="str">
        <f t="shared" si="1"/>
        <v>ผ่าน</v>
      </c>
      <c r="R54" s="54" t="str">
        <f t="shared" si="2"/>
        <v>ผ่าน</v>
      </c>
    </row>
    <row r="55" spans="1:18" ht="48">
      <c r="A55" s="53">
        <v>49</v>
      </c>
      <c r="B55" s="50">
        <v>8</v>
      </c>
      <c r="C55" s="49" t="s">
        <v>60</v>
      </c>
      <c r="D55" s="50" t="s">
        <v>76</v>
      </c>
      <c r="E55" s="49" t="s">
        <v>219</v>
      </c>
      <c r="F55" s="49" t="s">
        <v>23</v>
      </c>
      <c r="G55" s="49" t="s">
        <v>154</v>
      </c>
      <c r="H55" s="51">
        <v>26788892.357603218</v>
      </c>
      <c r="I55" s="51">
        <v>42961</v>
      </c>
      <c r="J55" s="55">
        <f t="shared" si="11"/>
        <v>623.56305387684688</v>
      </c>
      <c r="K55" s="56">
        <v>768.29</v>
      </c>
      <c r="L55" s="55">
        <v>8599966.9323967826</v>
      </c>
      <c r="M55" s="55">
        <v>651.42719999999997</v>
      </c>
      <c r="N55" s="55">
        <f t="shared" si="12"/>
        <v>13201.73141741208</v>
      </c>
      <c r="O55" s="56">
        <v>17385.97</v>
      </c>
      <c r="P55" s="54" t="str">
        <f t="shared" si="0"/>
        <v>ผ่าน</v>
      </c>
      <c r="Q55" s="54" t="str">
        <f t="shared" si="1"/>
        <v>ผ่าน</v>
      </c>
      <c r="R55" s="54" t="str">
        <f t="shared" si="2"/>
        <v>ผ่าน</v>
      </c>
    </row>
    <row r="56" spans="1:18" ht="48">
      <c r="A56" s="53">
        <v>50</v>
      </c>
      <c r="B56" s="50">
        <v>8</v>
      </c>
      <c r="C56" s="49" t="s">
        <v>60</v>
      </c>
      <c r="D56" s="50" t="s">
        <v>77</v>
      </c>
      <c r="E56" s="49" t="s">
        <v>220</v>
      </c>
      <c r="F56" s="49" t="s">
        <v>23</v>
      </c>
      <c r="G56" s="49" t="s">
        <v>154</v>
      </c>
      <c r="H56" s="51">
        <v>21671002.302157767</v>
      </c>
      <c r="I56" s="51">
        <v>32371</v>
      </c>
      <c r="J56" s="55">
        <f t="shared" si="11"/>
        <v>669.45730135484746</v>
      </c>
      <c r="K56" s="56">
        <v>768.29</v>
      </c>
      <c r="L56" s="55">
        <v>8501319.6478422303</v>
      </c>
      <c r="M56" s="55">
        <v>821.24950000000001</v>
      </c>
      <c r="N56" s="55">
        <f t="shared" si="12"/>
        <v>10351.689283028154</v>
      </c>
      <c r="O56" s="56">
        <v>17385.97</v>
      </c>
      <c r="P56" s="54" t="str">
        <f t="shared" si="0"/>
        <v>ผ่าน</v>
      </c>
      <c r="Q56" s="54" t="str">
        <f t="shared" si="1"/>
        <v>ผ่าน</v>
      </c>
      <c r="R56" s="54" t="str">
        <f t="shared" si="2"/>
        <v>ผ่าน</v>
      </c>
    </row>
    <row r="57" spans="1:18" ht="27" customHeight="1">
      <c r="A57" s="53">
        <v>51</v>
      </c>
      <c r="B57" s="50">
        <v>8</v>
      </c>
      <c r="C57" s="49" t="s">
        <v>60</v>
      </c>
      <c r="D57" s="50" t="s">
        <v>78</v>
      </c>
      <c r="E57" s="70" t="s">
        <v>221</v>
      </c>
      <c r="F57" s="49" t="s">
        <v>21</v>
      </c>
      <c r="G57" s="49" t="s">
        <v>162</v>
      </c>
      <c r="H57" s="51">
        <v>121698640.14573452</v>
      </c>
      <c r="I57" s="51">
        <v>147155</v>
      </c>
      <c r="J57" s="55">
        <f t="shared" si="11"/>
        <v>827.00988852390014</v>
      </c>
      <c r="K57" s="56">
        <v>890.61</v>
      </c>
      <c r="L57" s="55">
        <v>105622637.93426545</v>
      </c>
      <c r="M57" s="55">
        <v>8367.8685999999998</v>
      </c>
      <c r="N57" s="55">
        <f t="shared" si="12"/>
        <v>12622.406371709212</v>
      </c>
      <c r="O57" s="56">
        <v>19963.919999999998</v>
      </c>
      <c r="P57" s="54" t="str">
        <f t="shared" si="0"/>
        <v>ผ่าน</v>
      </c>
      <c r="Q57" s="54" t="str">
        <f t="shared" si="1"/>
        <v>ผ่าน</v>
      </c>
      <c r="R57" s="54" t="str">
        <f t="shared" si="2"/>
        <v>ผ่าน</v>
      </c>
    </row>
    <row r="58" spans="1:18" ht="48">
      <c r="A58" s="53">
        <v>52</v>
      </c>
      <c r="B58" s="50">
        <v>8</v>
      </c>
      <c r="C58" s="49" t="s">
        <v>60</v>
      </c>
      <c r="D58" s="50" t="s">
        <v>79</v>
      </c>
      <c r="E58" s="70" t="s">
        <v>222</v>
      </c>
      <c r="F58" s="49" t="s">
        <v>23</v>
      </c>
      <c r="G58" s="49" t="s">
        <v>154</v>
      </c>
      <c r="H58" s="51">
        <v>23325010.617539972</v>
      </c>
      <c r="I58" s="51">
        <v>30250</v>
      </c>
      <c r="J58" s="55">
        <f t="shared" si="11"/>
        <v>771.07473115834614</v>
      </c>
      <c r="K58" s="56">
        <v>768.29</v>
      </c>
      <c r="L58" s="55">
        <v>15137527.952460025</v>
      </c>
      <c r="M58" s="55">
        <v>710.70809999999994</v>
      </c>
      <c r="N58" s="55">
        <f t="shared" si="12"/>
        <v>21299.219683102001</v>
      </c>
      <c r="O58" s="56">
        <v>17385.97</v>
      </c>
      <c r="P58" s="54" t="str">
        <f t="shared" si="0"/>
        <v>ไม่ผ่าน</v>
      </c>
      <c r="Q58" s="54" t="str">
        <f t="shared" si="1"/>
        <v>ไม่ผ่าน</v>
      </c>
      <c r="R58" s="54" t="str">
        <f t="shared" si="2"/>
        <v>ไม่ผ่าน</v>
      </c>
    </row>
    <row r="59" spans="1:18">
      <c r="A59" s="53"/>
      <c r="B59" s="61">
        <f>SUBTOTAL(3,B41:B58)</f>
        <v>18</v>
      </c>
      <c r="C59" s="62" t="s">
        <v>80</v>
      </c>
      <c r="D59" s="62"/>
      <c r="E59" s="63"/>
      <c r="F59" s="62"/>
      <c r="G59" s="62"/>
      <c r="H59" s="64"/>
      <c r="I59" s="64"/>
      <c r="J59" s="66"/>
      <c r="K59" s="64"/>
      <c r="L59" s="64"/>
      <c r="M59" s="64"/>
      <c r="N59" s="66"/>
      <c r="O59" s="64"/>
      <c r="P59" s="61"/>
      <c r="Q59" s="61"/>
      <c r="R59" s="61">
        <f>COUNTIF(R41:R58,"ไม่ผ่าน")</f>
        <v>3</v>
      </c>
    </row>
    <row r="60" spans="1:18" ht="27" customHeight="1">
      <c r="A60" s="53">
        <v>53</v>
      </c>
      <c r="B60" s="50">
        <v>8</v>
      </c>
      <c r="C60" s="49" t="s">
        <v>81</v>
      </c>
      <c r="D60" s="50" t="s">
        <v>82</v>
      </c>
      <c r="E60" s="49" t="s">
        <v>223</v>
      </c>
      <c r="F60" s="49" t="s">
        <v>21</v>
      </c>
      <c r="G60" s="49" t="s">
        <v>164</v>
      </c>
      <c r="H60" s="51">
        <v>165323695.82039052</v>
      </c>
      <c r="I60" s="51">
        <v>213745</v>
      </c>
      <c r="J60" s="55">
        <f>H60/I60</f>
        <v>773.46228365758509</v>
      </c>
      <c r="K60" s="56">
        <v>916.7</v>
      </c>
      <c r="L60" s="71">
        <v>258641407.35960948</v>
      </c>
      <c r="M60" s="71">
        <v>17279.631600000001</v>
      </c>
      <c r="N60" s="55">
        <f>L60/M60</f>
        <v>14967.993146312765</v>
      </c>
      <c r="O60" s="56">
        <v>17057.55</v>
      </c>
      <c r="P60" s="54" t="str">
        <f t="shared" si="0"/>
        <v>ผ่าน</v>
      </c>
      <c r="Q60" s="54" t="str">
        <f t="shared" si="1"/>
        <v>ผ่าน</v>
      </c>
      <c r="R60" s="54" t="str">
        <f t="shared" si="2"/>
        <v>ผ่าน</v>
      </c>
    </row>
    <row r="61" spans="1:18" ht="48">
      <c r="A61" s="53">
        <v>54</v>
      </c>
      <c r="B61" s="50">
        <v>8</v>
      </c>
      <c r="C61" s="49" t="s">
        <v>81</v>
      </c>
      <c r="D61" s="50" t="s">
        <v>83</v>
      </c>
      <c r="E61" s="49" t="s">
        <v>224</v>
      </c>
      <c r="F61" s="49" t="s">
        <v>23</v>
      </c>
      <c r="G61" s="49" t="s">
        <v>158</v>
      </c>
      <c r="H61" s="51">
        <v>49028402.184156872</v>
      </c>
      <c r="I61" s="51">
        <v>83374</v>
      </c>
      <c r="J61" s="55">
        <f>H61/I61</f>
        <v>588.05385592818948</v>
      </c>
      <c r="K61" s="56">
        <v>750.87</v>
      </c>
      <c r="L61" s="71">
        <v>41323483.855843134</v>
      </c>
      <c r="M61" s="55">
        <v>3210.3584999999998</v>
      </c>
      <c r="N61" s="55">
        <f t="shared" ref="N61:N68" si="13">L61/M61</f>
        <v>12871.921891540504</v>
      </c>
      <c r="O61" s="56">
        <v>17045.87</v>
      </c>
      <c r="P61" s="54" t="str">
        <f t="shared" si="0"/>
        <v>ผ่าน</v>
      </c>
      <c r="Q61" s="54" t="str">
        <f t="shared" si="1"/>
        <v>ผ่าน</v>
      </c>
      <c r="R61" s="54" t="str">
        <f t="shared" si="2"/>
        <v>ผ่าน</v>
      </c>
    </row>
    <row r="62" spans="1:18" ht="48">
      <c r="A62" s="53">
        <v>55</v>
      </c>
      <c r="B62" s="50">
        <v>8</v>
      </c>
      <c r="C62" s="49" t="s">
        <v>81</v>
      </c>
      <c r="D62" s="50" t="s">
        <v>84</v>
      </c>
      <c r="E62" s="49" t="s">
        <v>225</v>
      </c>
      <c r="F62" s="49" t="s">
        <v>23</v>
      </c>
      <c r="G62" s="49" t="s">
        <v>154</v>
      </c>
      <c r="H62" s="51">
        <v>25737307.588168055</v>
      </c>
      <c r="I62" s="51">
        <v>31969</v>
      </c>
      <c r="J62" s="55">
        <f t="shared" ref="J62:J68" si="14">H62/I62</f>
        <v>805.07077444299341</v>
      </c>
      <c r="K62" s="56">
        <v>768.29</v>
      </c>
      <c r="L62" s="71">
        <v>8368156.4618319422</v>
      </c>
      <c r="M62" s="71">
        <v>493.78640000000001</v>
      </c>
      <c r="N62" s="55">
        <f t="shared" si="13"/>
        <v>16946.915633626082</v>
      </c>
      <c r="O62" s="56">
        <v>17385.97</v>
      </c>
      <c r="P62" s="54" t="str">
        <f t="shared" si="0"/>
        <v>ไม่ผ่าน</v>
      </c>
      <c r="Q62" s="54" t="str">
        <f t="shared" si="1"/>
        <v>ผ่าน</v>
      </c>
      <c r="R62" s="54" t="str">
        <f t="shared" si="2"/>
        <v>ไม่ผ่าน</v>
      </c>
    </row>
    <row r="63" spans="1:18" ht="24">
      <c r="A63" s="53">
        <v>56</v>
      </c>
      <c r="B63" s="50">
        <v>8</v>
      </c>
      <c r="C63" s="49" t="s">
        <v>81</v>
      </c>
      <c r="D63" s="50" t="s">
        <v>85</v>
      </c>
      <c r="E63" s="49" t="s">
        <v>226</v>
      </c>
      <c r="F63" s="49" t="s">
        <v>23</v>
      </c>
      <c r="G63" s="49" t="s">
        <v>153</v>
      </c>
      <c r="H63" s="51">
        <v>21863540.701402638</v>
      </c>
      <c r="I63" s="51">
        <v>39628</v>
      </c>
      <c r="J63" s="55">
        <f t="shared" si="14"/>
        <v>551.71950896847272</v>
      </c>
      <c r="K63" s="56">
        <v>845.95</v>
      </c>
      <c r="L63" s="71">
        <v>9419326.5385973658</v>
      </c>
      <c r="M63" s="72">
        <v>674.61</v>
      </c>
      <c r="N63" s="55">
        <f t="shared" si="13"/>
        <v>13962.625129478314</v>
      </c>
      <c r="O63" s="56">
        <v>21744.120000000003</v>
      </c>
      <c r="P63" s="54" t="str">
        <f t="shared" si="0"/>
        <v>ผ่าน</v>
      </c>
      <c r="Q63" s="54" t="str">
        <f t="shared" si="1"/>
        <v>ผ่าน</v>
      </c>
      <c r="R63" s="54" t="str">
        <f t="shared" si="2"/>
        <v>ผ่าน</v>
      </c>
    </row>
    <row r="64" spans="1:18" ht="30.75" customHeight="1">
      <c r="A64" s="53">
        <v>57</v>
      </c>
      <c r="B64" s="50">
        <v>8</v>
      </c>
      <c r="C64" s="49" t="s">
        <v>81</v>
      </c>
      <c r="D64" s="50" t="s">
        <v>86</v>
      </c>
      <c r="E64" s="49" t="s">
        <v>227</v>
      </c>
      <c r="F64" s="49" t="s">
        <v>23</v>
      </c>
      <c r="G64" s="49" t="s">
        <v>161</v>
      </c>
      <c r="H64" s="51">
        <v>115905527.03492603</v>
      </c>
      <c r="I64" s="51">
        <v>130819</v>
      </c>
      <c r="J64" s="55">
        <f t="shared" si="14"/>
        <v>885.99918234297786</v>
      </c>
      <c r="K64" s="56">
        <v>773.8</v>
      </c>
      <c r="L64" s="71">
        <v>157208929.76507396</v>
      </c>
      <c r="M64" s="71">
        <v>10673.39</v>
      </c>
      <c r="N64" s="55">
        <f t="shared" si="13"/>
        <v>14729.053259093313</v>
      </c>
      <c r="O64" s="56">
        <v>15863.13</v>
      </c>
      <c r="P64" s="54" t="str">
        <f t="shared" si="0"/>
        <v>ไม่ผ่าน</v>
      </c>
      <c r="Q64" s="54" t="str">
        <f t="shared" si="1"/>
        <v>ผ่าน</v>
      </c>
      <c r="R64" s="54" t="str">
        <f t="shared" si="2"/>
        <v>ไม่ผ่าน</v>
      </c>
    </row>
    <row r="65" spans="1:21" ht="24">
      <c r="A65" s="53">
        <v>58</v>
      </c>
      <c r="B65" s="50">
        <v>8</v>
      </c>
      <c r="C65" s="49" t="s">
        <v>81</v>
      </c>
      <c r="D65" s="50" t="s">
        <v>87</v>
      </c>
      <c r="E65" s="49" t="s">
        <v>228</v>
      </c>
      <c r="F65" s="49" t="s">
        <v>23</v>
      </c>
      <c r="G65" s="49" t="s">
        <v>152</v>
      </c>
      <c r="H65" s="51">
        <v>17576848.945759963</v>
      </c>
      <c r="I65" s="51">
        <v>25326</v>
      </c>
      <c r="J65" s="55">
        <f t="shared" si="14"/>
        <v>694.02388635236366</v>
      </c>
      <c r="K65" s="56">
        <v>788.8</v>
      </c>
      <c r="L65" s="71">
        <v>6694813.9042400373</v>
      </c>
      <c r="M65" s="72">
        <v>379.57470000000001</v>
      </c>
      <c r="N65" s="55">
        <f t="shared" si="13"/>
        <v>17637.671594655905</v>
      </c>
      <c r="O65" s="56">
        <v>20286.25</v>
      </c>
      <c r="P65" s="54" t="str">
        <f t="shared" si="0"/>
        <v>ผ่าน</v>
      </c>
      <c r="Q65" s="54" t="str">
        <f t="shared" si="1"/>
        <v>ผ่าน</v>
      </c>
      <c r="R65" s="54" t="str">
        <f t="shared" si="2"/>
        <v>ผ่าน</v>
      </c>
    </row>
    <row r="66" spans="1:21" ht="24">
      <c r="A66" s="53">
        <v>59</v>
      </c>
      <c r="B66" s="50">
        <v>8</v>
      </c>
      <c r="C66" s="49" t="s">
        <v>81</v>
      </c>
      <c r="D66" s="50" t="s">
        <v>88</v>
      </c>
      <c r="E66" s="49" t="s">
        <v>229</v>
      </c>
      <c r="F66" s="49" t="s">
        <v>23</v>
      </c>
      <c r="G66" s="49" t="s">
        <v>151</v>
      </c>
      <c r="H66" s="51">
        <v>12085705.65</v>
      </c>
      <c r="I66" s="51">
        <v>13169</v>
      </c>
      <c r="J66" s="55">
        <f t="shared" si="14"/>
        <v>917.73905763535583</v>
      </c>
      <c r="K66" s="56">
        <v>834.99</v>
      </c>
      <c r="L66" s="73">
        <v>0</v>
      </c>
      <c r="M66" s="73">
        <v>0</v>
      </c>
      <c r="N66" s="73" t="e">
        <f t="shared" si="13"/>
        <v>#DIV/0!</v>
      </c>
      <c r="O66" s="56">
        <v>18792.150000000001</v>
      </c>
      <c r="P66" s="54" t="str">
        <f t="shared" si="0"/>
        <v>ไม่ผ่าน</v>
      </c>
      <c r="Q66" s="74" t="e">
        <f t="shared" si="1"/>
        <v>#DIV/0!</v>
      </c>
      <c r="R66" s="54" t="str">
        <f>IF(AND(J66&lt;K66),"ผ่าน","ไม่ผ่าน")</f>
        <v>ไม่ผ่าน</v>
      </c>
    </row>
    <row r="67" spans="1:21" ht="24">
      <c r="A67" s="53">
        <v>60</v>
      </c>
      <c r="B67" s="50">
        <v>8</v>
      </c>
      <c r="C67" s="49" t="s">
        <v>81</v>
      </c>
      <c r="D67" s="50" t="s">
        <v>89</v>
      </c>
      <c r="E67" s="49" t="s">
        <v>230</v>
      </c>
      <c r="F67" s="49" t="s">
        <v>23</v>
      </c>
      <c r="G67" s="49" t="s">
        <v>152</v>
      </c>
      <c r="H67" s="51">
        <v>15461907.512209157</v>
      </c>
      <c r="I67" s="51">
        <v>31319</v>
      </c>
      <c r="J67" s="55">
        <f t="shared" si="14"/>
        <v>493.69097072732706</v>
      </c>
      <c r="K67" s="56">
        <v>788.8</v>
      </c>
      <c r="L67" s="71">
        <v>8495694.0977908447</v>
      </c>
      <c r="M67" s="72">
        <v>480.76799999999997</v>
      </c>
      <c r="N67" s="55">
        <f t="shared" si="13"/>
        <v>17671.088961392699</v>
      </c>
      <c r="O67" s="56">
        <v>20286.25</v>
      </c>
      <c r="P67" s="54" t="str">
        <f t="shared" si="0"/>
        <v>ผ่าน</v>
      </c>
      <c r="Q67" s="54" t="str">
        <f t="shared" si="1"/>
        <v>ผ่าน</v>
      </c>
      <c r="R67" s="54" t="str">
        <f t="shared" si="2"/>
        <v>ผ่าน</v>
      </c>
    </row>
    <row r="68" spans="1:21" ht="24">
      <c r="A68" s="53">
        <v>61</v>
      </c>
      <c r="B68" s="50">
        <v>8</v>
      </c>
      <c r="C68" s="49" t="s">
        <v>81</v>
      </c>
      <c r="D68" s="50" t="s">
        <v>122</v>
      </c>
      <c r="E68" s="49" t="s">
        <v>231</v>
      </c>
      <c r="F68" s="49" t="s">
        <v>23</v>
      </c>
      <c r="G68" s="49" t="s">
        <v>152</v>
      </c>
      <c r="H68" s="51">
        <v>15843339.449999999</v>
      </c>
      <c r="I68" s="51">
        <v>24722</v>
      </c>
      <c r="J68" s="55">
        <f t="shared" si="14"/>
        <v>640.85994053879131</v>
      </c>
      <c r="K68" s="56">
        <v>788.8</v>
      </c>
      <c r="L68" s="73">
        <v>0</v>
      </c>
      <c r="M68" s="73">
        <v>0</v>
      </c>
      <c r="N68" s="73" t="e">
        <f t="shared" si="13"/>
        <v>#DIV/0!</v>
      </c>
      <c r="O68" s="56">
        <v>20286.25</v>
      </c>
      <c r="P68" s="54" t="str">
        <f t="shared" si="0"/>
        <v>ผ่าน</v>
      </c>
      <c r="Q68" s="60" t="e">
        <f t="shared" si="1"/>
        <v>#DIV/0!</v>
      </c>
      <c r="R68" s="54" t="str">
        <f>IF(AND(J68&lt;K68),"ผ่าน","ไม่ผ่าน")</f>
        <v>ผ่าน</v>
      </c>
    </row>
    <row r="69" spans="1:21">
      <c r="A69" s="53"/>
      <c r="B69" s="61">
        <v>9</v>
      </c>
      <c r="C69" s="62" t="s">
        <v>90</v>
      </c>
      <c r="D69" s="62"/>
      <c r="E69" s="63"/>
      <c r="F69" s="62"/>
      <c r="G69" s="62"/>
      <c r="H69" s="64"/>
      <c r="I69" s="64"/>
      <c r="J69" s="66"/>
      <c r="K69" s="64"/>
      <c r="L69" s="64"/>
      <c r="M69" s="64"/>
      <c r="N69" s="66"/>
      <c r="O69" s="64"/>
      <c r="P69" s="61"/>
      <c r="Q69" s="61"/>
      <c r="R69" s="61">
        <f>COUNTIF(R60:R68,"ไม่ผ่าน")</f>
        <v>3</v>
      </c>
      <c r="S69" s="75"/>
      <c r="T69" s="75"/>
      <c r="U69" s="75"/>
    </row>
    <row r="70" spans="1:21" ht="27" customHeight="1">
      <c r="A70" s="53">
        <v>62</v>
      </c>
      <c r="B70" s="50">
        <v>8</v>
      </c>
      <c r="C70" s="49" t="s">
        <v>91</v>
      </c>
      <c r="D70" s="50" t="s">
        <v>92</v>
      </c>
      <c r="E70" s="49" t="s">
        <v>232</v>
      </c>
      <c r="F70" s="49" t="s">
        <v>21</v>
      </c>
      <c r="G70" s="49" t="s">
        <v>164</v>
      </c>
      <c r="H70" s="51">
        <v>117235716.14993045</v>
      </c>
      <c r="I70" s="51">
        <v>136430</v>
      </c>
      <c r="J70" s="55">
        <f>H70/I70</f>
        <v>859.31038737763288</v>
      </c>
      <c r="K70" s="56">
        <v>916.7</v>
      </c>
      <c r="L70" s="55">
        <v>192121426.97006956</v>
      </c>
      <c r="M70" s="55">
        <v>13909.474399999999</v>
      </c>
      <c r="N70" s="55">
        <f>L70/M70</f>
        <v>13812.270790769029</v>
      </c>
      <c r="O70" s="56">
        <v>17057.55</v>
      </c>
      <c r="P70" s="54" t="str">
        <f t="shared" ref="P70:P97" si="15">IF(J70&lt;K70,"ผ่าน","ไม่ผ่าน")</f>
        <v>ผ่าน</v>
      </c>
      <c r="Q70" s="54" t="str">
        <f t="shared" ref="Q70:Q97" si="16">IF(N70&lt;O70,"ผ่าน","ไม่ผ่าน")</f>
        <v>ผ่าน</v>
      </c>
      <c r="R70" s="54" t="str">
        <f t="shared" ref="R70:R97" si="17">IF(AND(J70&lt;K70,N70&lt;O70),"ผ่าน","ไม่ผ่าน")</f>
        <v>ผ่าน</v>
      </c>
    </row>
    <row r="71" spans="1:21" ht="25.5" customHeight="1">
      <c r="A71" s="53">
        <v>63</v>
      </c>
      <c r="B71" s="50">
        <v>8</v>
      </c>
      <c r="C71" s="49" t="s">
        <v>91</v>
      </c>
      <c r="D71" s="50" t="s">
        <v>93</v>
      </c>
      <c r="E71" s="49" t="s">
        <v>233</v>
      </c>
      <c r="F71" s="49" t="s">
        <v>23</v>
      </c>
      <c r="G71" s="49" t="s">
        <v>156</v>
      </c>
      <c r="H71" s="51">
        <v>49260029.221753344</v>
      </c>
      <c r="I71" s="51">
        <v>65605</v>
      </c>
      <c r="J71" s="55">
        <f t="shared" ref="J71:J75" si="18">H71/I71</f>
        <v>750.85784958087561</v>
      </c>
      <c r="K71" s="56">
        <v>793.51</v>
      </c>
      <c r="L71" s="55">
        <v>24103228.758246664</v>
      </c>
      <c r="M71" s="55">
        <v>1677.1320000000001</v>
      </c>
      <c r="N71" s="55">
        <f t="shared" ref="N71:N75" si="19">L71/M71</f>
        <v>14371.694510775933</v>
      </c>
      <c r="O71" s="56">
        <v>17295.78</v>
      </c>
      <c r="P71" s="54" t="str">
        <f t="shared" si="15"/>
        <v>ผ่าน</v>
      </c>
      <c r="Q71" s="54" t="str">
        <f t="shared" si="16"/>
        <v>ผ่าน</v>
      </c>
      <c r="R71" s="54" t="str">
        <f t="shared" si="17"/>
        <v>ผ่าน</v>
      </c>
    </row>
    <row r="72" spans="1:21" ht="27" customHeight="1">
      <c r="A72" s="53">
        <v>64</v>
      </c>
      <c r="B72" s="50">
        <v>8</v>
      </c>
      <c r="C72" s="49" t="s">
        <v>91</v>
      </c>
      <c r="D72" s="50" t="s">
        <v>94</v>
      </c>
      <c r="E72" s="49" t="s">
        <v>234</v>
      </c>
      <c r="F72" s="49" t="s">
        <v>23</v>
      </c>
      <c r="G72" s="49" t="s">
        <v>155</v>
      </c>
      <c r="H72" s="51">
        <v>36645915.244160973</v>
      </c>
      <c r="I72" s="51">
        <v>50467</v>
      </c>
      <c r="J72" s="55">
        <f t="shared" si="18"/>
        <v>726.13619284207448</v>
      </c>
      <c r="K72" s="56">
        <v>751.66000000000008</v>
      </c>
      <c r="L72" s="55">
        <v>11068058.225839026</v>
      </c>
      <c r="M72" s="55">
        <v>653.42999999999995</v>
      </c>
      <c r="N72" s="55">
        <f t="shared" si="19"/>
        <v>16938.399255986147</v>
      </c>
      <c r="O72" s="56">
        <v>17430.330000000002</v>
      </c>
      <c r="P72" s="54" t="str">
        <f t="shared" si="15"/>
        <v>ผ่าน</v>
      </c>
      <c r="Q72" s="54" t="str">
        <f t="shared" si="16"/>
        <v>ผ่าน</v>
      </c>
      <c r="R72" s="54" t="str">
        <f t="shared" si="17"/>
        <v>ผ่าน</v>
      </c>
    </row>
    <row r="73" spans="1:21" ht="27" customHeight="1">
      <c r="A73" s="53">
        <v>65</v>
      </c>
      <c r="B73" s="50">
        <v>8</v>
      </c>
      <c r="C73" s="49" t="s">
        <v>91</v>
      </c>
      <c r="D73" s="50" t="s">
        <v>95</v>
      </c>
      <c r="E73" s="49" t="s">
        <v>235</v>
      </c>
      <c r="F73" s="49" t="s">
        <v>23</v>
      </c>
      <c r="G73" s="49" t="s">
        <v>159</v>
      </c>
      <c r="H73" s="51">
        <v>58712573.713198178</v>
      </c>
      <c r="I73" s="51">
        <v>104514</v>
      </c>
      <c r="J73" s="55">
        <f t="shared" si="18"/>
        <v>561.7675499282218</v>
      </c>
      <c r="K73" s="56">
        <v>808.42</v>
      </c>
      <c r="L73" s="55">
        <v>36523293.706801809</v>
      </c>
      <c r="M73" s="55">
        <v>2614.1080999999999</v>
      </c>
      <c r="N73" s="55">
        <f t="shared" si="19"/>
        <v>13971.608024473744</v>
      </c>
      <c r="O73" s="56">
        <v>18356.11</v>
      </c>
      <c r="P73" s="54" t="str">
        <f t="shared" si="15"/>
        <v>ผ่าน</v>
      </c>
      <c r="Q73" s="54" t="str">
        <f t="shared" si="16"/>
        <v>ผ่าน</v>
      </c>
      <c r="R73" s="54" t="str">
        <f t="shared" si="17"/>
        <v>ผ่าน</v>
      </c>
    </row>
    <row r="74" spans="1:21" ht="24" customHeight="1">
      <c r="A74" s="53">
        <v>66</v>
      </c>
      <c r="B74" s="50">
        <v>8</v>
      </c>
      <c r="C74" s="49" t="s">
        <v>91</v>
      </c>
      <c r="D74" s="50" t="s">
        <v>96</v>
      </c>
      <c r="E74" s="49" t="s">
        <v>236</v>
      </c>
      <c r="F74" s="49" t="s">
        <v>23</v>
      </c>
      <c r="G74" s="49" t="s">
        <v>155</v>
      </c>
      <c r="H74" s="51">
        <v>40366942.154245764</v>
      </c>
      <c r="I74" s="51">
        <v>47587</v>
      </c>
      <c r="J74" s="55">
        <f t="shared" si="18"/>
        <v>848.27667544173335</v>
      </c>
      <c r="K74" s="56">
        <v>751.66000000000008</v>
      </c>
      <c r="L74" s="55">
        <v>16590514.585754234</v>
      </c>
      <c r="M74" s="55">
        <v>1084.5777</v>
      </c>
      <c r="N74" s="55">
        <f t="shared" si="19"/>
        <v>15296.750602335114</v>
      </c>
      <c r="O74" s="56">
        <v>17430.330000000002</v>
      </c>
      <c r="P74" s="54" t="str">
        <f t="shared" si="15"/>
        <v>ไม่ผ่าน</v>
      </c>
      <c r="Q74" s="54" t="str">
        <f t="shared" si="16"/>
        <v>ผ่าน</v>
      </c>
      <c r="R74" s="54" t="str">
        <f t="shared" si="17"/>
        <v>ไม่ผ่าน</v>
      </c>
    </row>
    <row r="75" spans="1:21" ht="30.75" customHeight="1">
      <c r="A75" s="53">
        <v>67</v>
      </c>
      <c r="B75" s="50">
        <v>8</v>
      </c>
      <c r="C75" s="49" t="s">
        <v>91</v>
      </c>
      <c r="D75" s="50" t="s">
        <v>97</v>
      </c>
      <c r="E75" s="70" t="s">
        <v>237</v>
      </c>
      <c r="F75" s="49" t="s">
        <v>23</v>
      </c>
      <c r="G75" s="49" t="s">
        <v>154</v>
      </c>
      <c r="H75" s="51">
        <v>23276689.285917409</v>
      </c>
      <c r="I75" s="51">
        <v>33049</v>
      </c>
      <c r="J75" s="55">
        <f t="shared" si="18"/>
        <v>704.30842948099519</v>
      </c>
      <c r="K75" s="56">
        <v>768.29</v>
      </c>
      <c r="L75" s="55">
        <v>16633383.414082585</v>
      </c>
      <c r="M75" s="55">
        <v>1036.1179999999999</v>
      </c>
      <c r="N75" s="55">
        <f t="shared" si="19"/>
        <v>16053.560901444223</v>
      </c>
      <c r="O75" s="56">
        <v>17385.97</v>
      </c>
      <c r="P75" s="54" t="str">
        <f t="shared" si="15"/>
        <v>ผ่าน</v>
      </c>
      <c r="Q75" s="54" t="str">
        <f t="shared" si="16"/>
        <v>ผ่าน</v>
      </c>
      <c r="R75" s="54" t="str">
        <f t="shared" si="17"/>
        <v>ผ่าน</v>
      </c>
    </row>
    <row r="76" spans="1:21">
      <c r="A76" s="53"/>
      <c r="B76" s="61">
        <f>SUBTOTAL(3,B70:B75)</f>
        <v>6</v>
      </c>
      <c r="C76" s="62" t="s">
        <v>98</v>
      </c>
      <c r="D76" s="62"/>
      <c r="E76" s="63"/>
      <c r="F76" s="62"/>
      <c r="G76" s="62"/>
      <c r="H76" s="64"/>
      <c r="I76" s="64"/>
      <c r="J76" s="66"/>
      <c r="K76" s="64"/>
      <c r="L76" s="64"/>
      <c r="M76" s="64"/>
      <c r="N76" s="66"/>
      <c r="O76" s="64"/>
      <c r="P76" s="61"/>
      <c r="Q76" s="61"/>
      <c r="R76" s="61">
        <f>COUNTIF(R70:R75,"ไม่ผ่าน")</f>
        <v>1</v>
      </c>
    </row>
    <row r="77" spans="1:21" ht="30.75" customHeight="1">
      <c r="A77" s="53">
        <v>68</v>
      </c>
      <c r="B77" s="50">
        <v>8</v>
      </c>
      <c r="C77" s="49" t="s">
        <v>99</v>
      </c>
      <c r="D77" s="50" t="s">
        <v>100</v>
      </c>
      <c r="E77" s="49" t="s">
        <v>238</v>
      </c>
      <c r="F77" s="49" t="s">
        <v>62</v>
      </c>
      <c r="G77" s="49" t="s">
        <v>166</v>
      </c>
      <c r="H77" s="51">
        <v>433655694.26080763</v>
      </c>
      <c r="I77" s="51">
        <v>408416</v>
      </c>
      <c r="J77" s="55">
        <f>H77/I77</f>
        <v>1061.7989850074621</v>
      </c>
      <c r="K77" s="56">
        <v>1193.3799999999999</v>
      </c>
      <c r="L77" s="55">
        <v>989923298.9291923</v>
      </c>
      <c r="M77" s="55">
        <v>78311.5429</v>
      </c>
      <c r="N77" s="55">
        <f>L77/M77</f>
        <v>12640.835083447095</v>
      </c>
      <c r="O77" s="56">
        <v>14435.89</v>
      </c>
      <c r="P77" s="54" t="str">
        <f t="shared" si="15"/>
        <v>ผ่าน</v>
      </c>
      <c r="Q77" s="54" t="str">
        <f t="shared" si="16"/>
        <v>ผ่าน</v>
      </c>
      <c r="R77" s="54" t="str">
        <f t="shared" si="17"/>
        <v>ผ่าน</v>
      </c>
    </row>
    <row r="78" spans="1:21" ht="24">
      <c r="A78" s="53">
        <v>69</v>
      </c>
      <c r="B78" s="50">
        <v>8</v>
      </c>
      <c r="C78" s="49" t="s">
        <v>99</v>
      </c>
      <c r="D78" s="50" t="s">
        <v>101</v>
      </c>
      <c r="E78" s="49" t="s">
        <v>239</v>
      </c>
      <c r="F78" s="49" t="s">
        <v>23</v>
      </c>
      <c r="G78" s="49" t="s">
        <v>155</v>
      </c>
      <c r="H78" s="51">
        <v>38207306.05107639</v>
      </c>
      <c r="I78" s="51">
        <v>68614</v>
      </c>
      <c r="J78" s="55">
        <f t="shared" ref="J78:J97" si="20">H78/I78</f>
        <v>556.84417248777788</v>
      </c>
      <c r="K78" s="56">
        <v>751.66000000000008</v>
      </c>
      <c r="L78" s="55">
        <v>18333906.838923607</v>
      </c>
      <c r="M78" s="55">
        <v>1383.0579</v>
      </c>
      <c r="N78" s="55">
        <f t="shared" ref="N78:N97" si="21">L78/M78</f>
        <v>13256.066025090928</v>
      </c>
      <c r="O78" s="56">
        <v>17430.330000000002</v>
      </c>
      <c r="P78" s="54" t="str">
        <f t="shared" si="15"/>
        <v>ผ่าน</v>
      </c>
      <c r="Q78" s="54" t="str">
        <f t="shared" si="16"/>
        <v>ผ่าน</v>
      </c>
      <c r="R78" s="54" t="str">
        <f t="shared" si="17"/>
        <v>ผ่าน</v>
      </c>
    </row>
    <row r="79" spans="1:21" ht="24">
      <c r="A79" s="53">
        <v>70</v>
      </c>
      <c r="B79" s="50">
        <v>8</v>
      </c>
      <c r="C79" s="49" t="s">
        <v>99</v>
      </c>
      <c r="D79" s="50" t="s">
        <v>102</v>
      </c>
      <c r="E79" s="49" t="s">
        <v>240</v>
      </c>
      <c r="F79" s="49" t="s">
        <v>23</v>
      </c>
      <c r="G79" s="49" t="s">
        <v>155</v>
      </c>
      <c r="H79" s="51">
        <v>31279824.112496544</v>
      </c>
      <c r="I79" s="51">
        <v>49233</v>
      </c>
      <c r="J79" s="55">
        <f t="shared" si="20"/>
        <v>635.34263832178704</v>
      </c>
      <c r="K79" s="56">
        <v>751.66000000000008</v>
      </c>
      <c r="L79" s="55">
        <v>17242060.187503453</v>
      </c>
      <c r="M79" s="55">
        <v>1147.1469</v>
      </c>
      <c r="N79" s="55">
        <f t="shared" si="21"/>
        <v>15030.385548270629</v>
      </c>
      <c r="O79" s="56">
        <v>17430.330000000002</v>
      </c>
      <c r="P79" s="54" t="str">
        <f t="shared" si="15"/>
        <v>ผ่าน</v>
      </c>
      <c r="Q79" s="54" t="str">
        <f t="shared" si="16"/>
        <v>ผ่าน</v>
      </c>
      <c r="R79" s="54" t="str">
        <f t="shared" si="17"/>
        <v>ผ่าน</v>
      </c>
    </row>
    <row r="80" spans="1:21" ht="23.25" customHeight="1">
      <c r="A80" s="53">
        <v>71</v>
      </c>
      <c r="B80" s="50">
        <v>8</v>
      </c>
      <c r="C80" s="49" t="s">
        <v>99</v>
      </c>
      <c r="D80" s="50" t="s">
        <v>103</v>
      </c>
      <c r="E80" s="49" t="s">
        <v>241</v>
      </c>
      <c r="F80" s="49" t="s">
        <v>21</v>
      </c>
      <c r="G80" s="49" t="s">
        <v>162</v>
      </c>
      <c r="H80" s="51">
        <v>89891290.412704617</v>
      </c>
      <c r="I80" s="51">
        <v>112610</v>
      </c>
      <c r="J80" s="55">
        <f t="shared" si="20"/>
        <v>798.25317833855445</v>
      </c>
      <c r="K80" s="56">
        <v>890.61</v>
      </c>
      <c r="L80" s="55">
        <v>94405597.147295401</v>
      </c>
      <c r="M80" s="55">
        <v>6223.27</v>
      </c>
      <c r="N80" s="55">
        <f t="shared" si="21"/>
        <v>15169.77363143418</v>
      </c>
      <c r="O80" s="56">
        <v>19963.919999999998</v>
      </c>
      <c r="P80" s="54" t="str">
        <f t="shared" si="15"/>
        <v>ผ่าน</v>
      </c>
      <c r="Q80" s="54" t="str">
        <f t="shared" si="16"/>
        <v>ผ่าน</v>
      </c>
      <c r="R80" s="54" t="str">
        <f t="shared" si="17"/>
        <v>ผ่าน</v>
      </c>
    </row>
    <row r="81" spans="1:18" ht="24">
      <c r="A81" s="76">
        <v>72</v>
      </c>
      <c r="B81" s="50">
        <v>8</v>
      </c>
      <c r="C81" s="49" t="s">
        <v>99</v>
      </c>
      <c r="D81" s="50" t="s">
        <v>104</v>
      </c>
      <c r="E81" s="49" t="s">
        <v>242</v>
      </c>
      <c r="F81" s="49" t="s">
        <v>23</v>
      </c>
      <c r="G81" s="49" t="s">
        <v>150</v>
      </c>
      <c r="H81" s="51">
        <v>14364717.283685002</v>
      </c>
      <c r="I81" s="51">
        <v>14842</v>
      </c>
      <c r="J81" s="57">
        <f t="shared" si="20"/>
        <v>967.84242579739941</v>
      </c>
      <c r="K81" s="98">
        <v>1061.0999999999999</v>
      </c>
      <c r="L81" s="57">
        <v>389833.27631499694</v>
      </c>
      <c r="M81" s="57">
        <v>105.37439999999999</v>
      </c>
      <c r="N81" s="55">
        <f t="shared" si="21"/>
        <v>3699.5064865374984</v>
      </c>
      <c r="O81" s="56">
        <v>20286.25</v>
      </c>
      <c r="P81" s="54" t="str">
        <f t="shared" si="15"/>
        <v>ผ่าน</v>
      </c>
      <c r="Q81" s="54" t="str">
        <f t="shared" si="16"/>
        <v>ผ่าน</v>
      </c>
      <c r="R81" s="54" t="str">
        <f t="shared" si="17"/>
        <v>ผ่าน</v>
      </c>
    </row>
    <row r="82" spans="1:18" ht="48">
      <c r="A82" s="53">
        <v>73</v>
      </c>
      <c r="B82" s="50">
        <v>8</v>
      </c>
      <c r="C82" s="49" t="s">
        <v>99</v>
      </c>
      <c r="D82" s="50" t="s">
        <v>105</v>
      </c>
      <c r="E82" s="49" t="s">
        <v>243</v>
      </c>
      <c r="F82" s="49" t="s">
        <v>23</v>
      </c>
      <c r="G82" s="49" t="s">
        <v>154</v>
      </c>
      <c r="H82" s="51">
        <v>29991109.56528198</v>
      </c>
      <c r="I82" s="51">
        <v>47052</v>
      </c>
      <c r="J82" s="55">
        <f t="shared" si="20"/>
        <v>637.40350176999868</v>
      </c>
      <c r="K82" s="56">
        <v>768.29</v>
      </c>
      <c r="L82" s="55">
        <v>10381541.284718016</v>
      </c>
      <c r="M82" s="55">
        <v>904</v>
      </c>
      <c r="N82" s="55">
        <f t="shared" si="21"/>
        <v>11484.005845927009</v>
      </c>
      <c r="O82" s="56">
        <v>17385.97</v>
      </c>
      <c r="P82" s="54" t="str">
        <f t="shared" si="15"/>
        <v>ผ่าน</v>
      </c>
      <c r="Q82" s="54" t="str">
        <f t="shared" si="16"/>
        <v>ผ่าน</v>
      </c>
      <c r="R82" s="54" t="str">
        <f t="shared" si="17"/>
        <v>ผ่าน</v>
      </c>
    </row>
    <row r="83" spans="1:18" ht="19.5" customHeight="1">
      <c r="A83" s="53">
        <v>74</v>
      </c>
      <c r="B83" s="50">
        <v>8</v>
      </c>
      <c r="C83" s="49" t="s">
        <v>99</v>
      </c>
      <c r="D83" s="50" t="s">
        <v>106</v>
      </c>
      <c r="E83" s="49" t="s">
        <v>244</v>
      </c>
      <c r="F83" s="49" t="s">
        <v>23</v>
      </c>
      <c r="G83" s="49" t="s">
        <v>160</v>
      </c>
      <c r="H83" s="51">
        <v>70955572.339889973</v>
      </c>
      <c r="I83" s="51">
        <v>101679</v>
      </c>
      <c r="J83" s="55">
        <f t="shared" si="20"/>
        <v>697.83900648009887</v>
      </c>
      <c r="K83" s="56">
        <v>768.76</v>
      </c>
      <c r="L83" s="55">
        <v>46061897.780110024</v>
      </c>
      <c r="M83" s="55">
        <v>3574.3816000000002</v>
      </c>
      <c r="N83" s="55">
        <f t="shared" si="21"/>
        <v>12886.676056107166</v>
      </c>
      <c r="O83" s="56">
        <v>16767.25</v>
      </c>
      <c r="P83" s="54" t="str">
        <f t="shared" si="15"/>
        <v>ผ่าน</v>
      </c>
      <c r="Q83" s="54" t="str">
        <f t="shared" si="16"/>
        <v>ผ่าน</v>
      </c>
      <c r="R83" s="54" t="str">
        <f t="shared" si="17"/>
        <v>ผ่าน</v>
      </c>
    </row>
    <row r="84" spans="1:18" ht="48">
      <c r="A84" s="53">
        <v>75</v>
      </c>
      <c r="B84" s="50">
        <v>8</v>
      </c>
      <c r="C84" s="49" t="s">
        <v>99</v>
      </c>
      <c r="D84" s="50" t="s">
        <v>107</v>
      </c>
      <c r="E84" s="49" t="s">
        <v>245</v>
      </c>
      <c r="F84" s="49" t="s">
        <v>23</v>
      </c>
      <c r="G84" s="49" t="s">
        <v>154</v>
      </c>
      <c r="H84" s="51">
        <v>25542003.792440929</v>
      </c>
      <c r="I84" s="51">
        <v>40747</v>
      </c>
      <c r="J84" s="55">
        <f t="shared" si="20"/>
        <v>626.84378708717031</v>
      </c>
      <c r="K84" s="56">
        <v>768.29</v>
      </c>
      <c r="L84" s="55">
        <v>8747999.4375590775</v>
      </c>
      <c r="M84" s="55">
        <v>664.83219999999994</v>
      </c>
      <c r="N84" s="55">
        <f t="shared" si="21"/>
        <v>13158.206593421735</v>
      </c>
      <c r="O84" s="56">
        <v>17385.97</v>
      </c>
      <c r="P84" s="54" t="str">
        <f t="shared" si="15"/>
        <v>ผ่าน</v>
      </c>
      <c r="Q84" s="54" t="str">
        <f t="shared" si="16"/>
        <v>ผ่าน</v>
      </c>
      <c r="R84" s="54" t="str">
        <f t="shared" si="17"/>
        <v>ผ่าน</v>
      </c>
    </row>
    <row r="85" spans="1:18" ht="48">
      <c r="A85" s="53">
        <v>76</v>
      </c>
      <c r="B85" s="50">
        <v>8</v>
      </c>
      <c r="C85" s="49" t="s">
        <v>99</v>
      </c>
      <c r="D85" s="50" t="s">
        <v>108</v>
      </c>
      <c r="E85" s="49" t="s">
        <v>246</v>
      </c>
      <c r="F85" s="49" t="s">
        <v>23</v>
      </c>
      <c r="G85" s="49" t="s">
        <v>154</v>
      </c>
      <c r="H85" s="51">
        <v>26458421.82662978</v>
      </c>
      <c r="I85" s="51">
        <v>35497</v>
      </c>
      <c r="J85" s="55">
        <f t="shared" si="20"/>
        <v>745.3706461568521</v>
      </c>
      <c r="K85" s="56">
        <v>768.29</v>
      </c>
      <c r="L85" s="55">
        <v>4978014.3333702181</v>
      </c>
      <c r="M85" s="55">
        <v>304.42239999999998</v>
      </c>
      <c r="N85" s="55">
        <f t="shared" si="21"/>
        <v>16352.326022560161</v>
      </c>
      <c r="O85" s="56">
        <v>17385.97</v>
      </c>
      <c r="P85" s="54" t="str">
        <f t="shared" si="15"/>
        <v>ผ่าน</v>
      </c>
      <c r="Q85" s="54" t="str">
        <f t="shared" si="16"/>
        <v>ผ่าน</v>
      </c>
      <c r="R85" s="54" t="str">
        <f t="shared" si="17"/>
        <v>ผ่าน</v>
      </c>
    </row>
    <row r="86" spans="1:18" ht="48">
      <c r="A86" s="53">
        <v>77</v>
      </c>
      <c r="B86" s="50">
        <v>8</v>
      </c>
      <c r="C86" s="49" t="s">
        <v>99</v>
      </c>
      <c r="D86" s="50" t="s">
        <v>109</v>
      </c>
      <c r="E86" s="49" t="s">
        <v>247</v>
      </c>
      <c r="F86" s="49" t="s">
        <v>23</v>
      </c>
      <c r="G86" s="49" t="s">
        <v>154</v>
      </c>
      <c r="H86" s="51">
        <v>23916209.407423902</v>
      </c>
      <c r="I86" s="51">
        <v>43014</v>
      </c>
      <c r="J86" s="55">
        <f t="shared" si="20"/>
        <v>556.00988997591253</v>
      </c>
      <c r="K86" s="56">
        <v>768.29</v>
      </c>
      <c r="L86" s="55">
        <v>14763951.562576095</v>
      </c>
      <c r="M86" s="55">
        <v>1037.95</v>
      </c>
      <c r="N86" s="55">
        <f t="shared" si="21"/>
        <v>14224.145250326213</v>
      </c>
      <c r="O86" s="56">
        <v>17385.97</v>
      </c>
      <c r="P86" s="54" t="str">
        <f t="shared" si="15"/>
        <v>ผ่าน</v>
      </c>
      <c r="Q86" s="54" t="str">
        <f t="shared" si="16"/>
        <v>ผ่าน</v>
      </c>
      <c r="R86" s="54" t="str">
        <f t="shared" si="17"/>
        <v>ผ่าน</v>
      </c>
    </row>
    <row r="87" spans="1:18" ht="48">
      <c r="A87" s="53">
        <v>78</v>
      </c>
      <c r="B87" s="50">
        <v>8</v>
      </c>
      <c r="C87" s="49" t="s">
        <v>99</v>
      </c>
      <c r="D87" s="50" t="s">
        <v>110</v>
      </c>
      <c r="E87" s="49" t="s">
        <v>248</v>
      </c>
      <c r="F87" s="49" t="s">
        <v>23</v>
      </c>
      <c r="G87" s="49" t="s">
        <v>154</v>
      </c>
      <c r="H87" s="51">
        <v>31500825.669659793</v>
      </c>
      <c r="I87" s="51">
        <v>49434</v>
      </c>
      <c r="J87" s="55">
        <f t="shared" si="20"/>
        <v>637.22995650078474</v>
      </c>
      <c r="K87" s="56">
        <v>768.29</v>
      </c>
      <c r="L87" s="55">
        <v>18592213.050340205</v>
      </c>
      <c r="M87" s="55">
        <v>1380.4830999999999</v>
      </c>
      <c r="N87" s="55">
        <f t="shared" si="21"/>
        <v>13467.903410291807</v>
      </c>
      <c r="O87" s="56">
        <v>17385.97</v>
      </c>
      <c r="P87" s="54" t="str">
        <f t="shared" si="15"/>
        <v>ผ่าน</v>
      </c>
      <c r="Q87" s="54" t="str">
        <f t="shared" si="16"/>
        <v>ผ่าน</v>
      </c>
      <c r="R87" s="54" t="str">
        <f t="shared" si="17"/>
        <v>ผ่าน</v>
      </c>
    </row>
    <row r="88" spans="1:18" ht="21.75" customHeight="1">
      <c r="A88" s="53">
        <v>79</v>
      </c>
      <c r="B88" s="50">
        <v>8</v>
      </c>
      <c r="C88" s="49" t="s">
        <v>99</v>
      </c>
      <c r="D88" s="50" t="s">
        <v>111</v>
      </c>
      <c r="E88" s="49" t="s">
        <v>249</v>
      </c>
      <c r="F88" s="49" t="s">
        <v>23</v>
      </c>
      <c r="G88" s="49" t="s">
        <v>160</v>
      </c>
      <c r="H88" s="51">
        <v>71533469.838741556</v>
      </c>
      <c r="I88" s="51">
        <v>103628</v>
      </c>
      <c r="J88" s="55">
        <f t="shared" si="20"/>
        <v>690.2909429762376</v>
      </c>
      <c r="K88" s="56">
        <v>768.76</v>
      </c>
      <c r="L88" s="55">
        <v>43019797.731258437</v>
      </c>
      <c r="M88" s="55">
        <v>3330.07</v>
      </c>
      <c r="N88" s="55">
        <f t="shared" si="21"/>
        <v>12918.586615674276</v>
      </c>
      <c r="O88" s="56">
        <v>16767.25</v>
      </c>
      <c r="P88" s="54" t="str">
        <f t="shared" si="15"/>
        <v>ผ่าน</v>
      </c>
      <c r="Q88" s="54" t="str">
        <f t="shared" si="16"/>
        <v>ผ่าน</v>
      </c>
      <c r="R88" s="54" t="str">
        <f t="shared" si="17"/>
        <v>ผ่าน</v>
      </c>
    </row>
    <row r="89" spans="1:18" ht="48">
      <c r="A89" s="53">
        <v>80</v>
      </c>
      <c r="B89" s="50">
        <v>8</v>
      </c>
      <c r="C89" s="49" t="s">
        <v>99</v>
      </c>
      <c r="D89" s="50" t="s">
        <v>112</v>
      </c>
      <c r="E89" s="49" t="s">
        <v>250</v>
      </c>
      <c r="F89" s="49" t="s">
        <v>23</v>
      </c>
      <c r="G89" s="49" t="s">
        <v>154</v>
      </c>
      <c r="H89" s="51">
        <v>34096816.421735175</v>
      </c>
      <c r="I89" s="51">
        <v>66461</v>
      </c>
      <c r="J89" s="55">
        <f t="shared" si="20"/>
        <v>513.0349591750828</v>
      </c>
      <c r="K89" s="56">
        <v>768.29</v>
      </c>
      <c r="L89" s="55">
        <v>26651956.65826482</v>
      </c>
      <c r="M89" s="55">
        <v>1680.5224000000001</v>
      </c>
      <c r="N89" s="55">
        <f t="shared" si="21"/>
        <v>15859.328419701409</v>
      </c>
      <c r="O89" s="56">
        <v>17385.97</v>
      </c>
      <c r="P89" s="54" t="str">
        <f t="shared" si="15"/>
        <v>ผ่าน</v>
      </c>
      <c r="Q89" s="54" t="str">
        <f t="shared" si="16"/>
        <v>ผ่าน</v>
      </c>
      <c r="R89" s="54" t="str">
        <f t="shared" si="17"/>
        <v>ผ่าน</v>
      </c>
    </row>
    <row r="90" spans="1:18" ht="24">
      <c r="A90" s="53">
        <v>81</v>
      </c>
      <c r="B90" s="50">
        <v>8</v>
      </c>
      <c r="C90" s="49" t="s">
        <v>99</v>
      </c>
      <c r="D90" s="50" t="s">
        <v>113</v>
      </c>
      <c r="E90" s="49" t="s">
        <v>251</v>
      </c>
      <c r="F90" s="49" t="s">
        <v>23</v>
      </c>
      <c r="G90" s="49" t="s">
        <v>159</v>
      </c>
      <c r="H90" s="51">
        <v>52291777.242054448</v>
      </c>
      <c r="I90" s="51">
        <v>93207</v>
      </c>
      <c r="J90" s="55">
        <f t="shared" si="20"/>
        <v>561.02843393794933</v>
      </c>
      <c r="K90" s="56">
        <v>808.42</v>
      </c>
      <c r="L90" s="55">
        <v>38061816.117945552</v>
      </c>
      <c r="M90" s="55">
        <v>2859.5268000000001</v>
      </c>
      <c r="N90" s="55">
        <f t="shared" si="21"/>
        <v>13310.529601591967</v>
      </c>
      <c r="O90" s="56">
        <v>18356.11</v>
      </c>
      <c r="P90" s="54" t="str">
        <f t="shared" si="15"/>
        <v>ผ่าน</v>
      </c>
      <c r="Q90" s="54" t="str">
        <f t="shared" si="16"/>
        <v>ผ่าน</v>
      </c>
      <c r="R90" s="54" t="str">
        <f t="shared" si="17"/>
        <v>ผ่าน</v>
      </c>
    </row>
    <row r="91" spans="1:18" ht="24">
      <c r="A91" s="53">
        <v>82</v>
      </c>
      <c r="B91" s="50">
        <v>8</v>
      </c>
      <c r="C91" s="49" t="s">
        <v>99</v>
      </c>
      <c r="D91" s="50" t="s">
        <v>114</v>
      </c>
      <c r="E91" s="49" t="s">
        <v>252</v>
      </c>
      <c r="F91" s="49" t="s">
        <v>23</v>
      </c>
      <c r="G91" s="49" t="s">
        <v>153</v>
      </c>
      <c r="H91" s="51">
        <v>21365387.671637289</v>
      </c>
      <c r="I91" s="51">
        <v>33658</v>
      </c>
      <c r="J91" s="55">
        <f t="shared" si="20"/>
        <v>634.778883820705</v>
      </c>
      <c r="K91" s="56">
        <v>845.95</v>
      </c>
      <c r="L91" s="55">
        <v>8354458.4183627069</v>
      </c>
      <c r="M91" s="55">
        <v>743.09609999999998</v>
      </c>
      <c r="N91" s="55">
        <f t="shared" si="21"/>
        <v>11242.769836045038</v>
      </c>
      <c r="O91" s="56">
        <v>21744.120000000003</v>
      </c>
      <c r="P91" s="54" t="str">
        <f t="shared" si="15"/>
        <v>ผ่าน</v>
      </c>
      <c r="Q91" s="54" t="str">
        <f t="shared" si="16"/>
        <v>ผ่าน</v>
      </c>
      <c r="R91" s="54" t="str">
        <f t="shared" si="17"/>
        <v>ผ่าน</v>
      </c>
    </row>
    <row r="92" spans="1:18" ht="24">
      <c r="A92" s="53">
        <v>83</v>
      </c>
      <c r="B92" s="50">
        <v>8</v>
      </c>
      <c r="C92" s="49" t="s">
        <v>99</v>
      </c>
      <c r="D92" s="50" t="s">
        <v>115</v>
      </c>
      <c r="E92" s="49" t="s">
        <v>253</v>
      </c>
      <c r="F92" s="49" t="s">
        <v>23</v>
      </c>
      <c r="G92" s="49" t="s">
        <v>153</v>
      </c>
      <c r="H92" s="51">
        <v>22063339.516197</v>
      </c>
      <c r="I92" s="51">
        <v>32130</v>
      </c>
      <c r="J92" s="55">
        <f t="shared" si="20"/>
        <v>686.68968304379086</v>
      </c>
      <c r="K92" s="56">
        <v>845.95</v>
      </c>
      <c r="L92" s="55">
        <v>7177290.6638030037</v>
      </c>
      <c r="M92" s="55">
        <v>464.94159999999999</v>
      </c>
      <c r="N92" s="55">
        <f t="shared" si="21"/>
        <v>15436.972436544727</v>
      </c>
      <c r="O92" s="56">
        <v>21744.120000000003</v>
      </c>
      <c r="P92" s="54" t="str">
        <f t="shared" si="15"/>
        <v>ผ่าน</v>
      </c>
      <c r="Q92" s="54" t="str">
        <f t="shared" si="16"/>
        <v>ผ่าน</v>
      </c>
      <c r="R92" s="54" t="str">
        <f t="shared" si="17"/>
        <v>ผ่าน</v>
      </c>
    </row>
    <row r="93" spans="1:18" ht="24">
      <c r="A93" s="53">
        <v>84</v>
      </c>
      <c r="B93" s="50">
        <v>8</v>
      </c>
      <c r="C93" s="49" t="s">
        <v>99</v>
      </c>
      <c r="D93" s="50" t="s">
        <v>116</v>
      </c>
      <c r="E93" s="49" t="s">
        <v>254</v>
      </c>
      <c r="F93" s="49" t="s">
        <v>23</v>
      </c>
      <c r="G93" s="49" t="s">
        <v>153</v>
      </c>
      <c r="H93" s="51">
        <v>17578219.330752984</v>
      </c>
      <c r="I93" s="51">
        <v>23735</v>
      </c>
      <c r="J93" s="55">
        <f t="shared" si="20"/>
        <v>740.60330022131802</v>
      </c>
      <c r="K93" s="56">
        <v>845.95</v>
      </c>
      <c r="L93" s="55">
        <v>9485698.3992470205</v>
      </c>
      <c r="M93" s="55">
        <v>603.57209999999998</v>
      </c>
      <c r="N93" s="55">
        <f t="shared" si="21"/>
        <v>15715.932527774265</v>
      </c>
      <c r="O93" s="56">
        <v>21744.120000000003</v>
      </c>
      <c r="P93" s="54" t="str">
        <f t="shared" si="15"/>
        <v>ผ่าน</v>
      </c>
      <c r="Q93" s="54" t="str">
        <f t="shared" si="16"/>
        <v>ผ่าน</v>
      </c>
      <c r="R93" s="54" t="str">
        <f t="shared" si="17"/>
        <v>ผ่าน</v>
      </c>
    </row>
    <row r="94" spans="1:18" ht="24">
      <c r="A94" s="53">
        <v>85</v>
      </c>
      <c r="B94" s="50">
        <v>8</v>
      </c>
      <c r="C94" s="49" t="s">
        <v>99</v>
      </c>
      <c r="D94" s="50" t="s">
        <v>117</v>
      </c>
      <c r="E94" s="49" t="s">
        <v>255</v>
      </c>
      <c r="F94" s="49" t="s">
        <v>23</v>
      </c>
      <c r="G94" s="49" t="s">
        <v>153</v>
      </c>
      <c r="H94" s="51">
        <v>19409737.257134274</v>
      </c>
      <c r="I94" s="51">
        <v>30104</v>
      </c>
      <c r="J94" s="55">
        <f t="shared" si="20"/>
        <v>644.75608746792034</v>
      </c>
      <c r="K94" s="56">
        <v>845.95</v>
      </c>
      <c r="L94" s="55">
        <v>8107925.2028657291</v>
      </c>
      <c r="M94" s="55">
        <v>596.64170000000001</v>
      </c>
      <c r="N94" s="55">
        <f t="shared" si="21"/>
        <v>13589.270080964387</v>
      </c>
      <c r="O94" s="56">
        <v>21744.120000000003</v>
      </c>
      <c r="P94" s="54" t="str">
        <f t="shared" si="15"/>
        <v>ผ่าน</v>
      </c>
      <c r="Q94" s="54" t="str">
        <f t="shared" si="16"/>
        <v>ผ่าน</v>
      </c>
      <c r="R94" s="54" t="str">
        <f t="shared" si="17"/>
        <v>ผ่าน</v>
      </c>
    </row>
    <row r="95" spans="1:18" ht="27" customHeight="1">
      <c r="A95" s="53">
        <v>86</v>
      </c>
      <c r="B95" s="50">
        <v>8</v>
      </c>
      <c r="C95" s="49" t="s">
        <v>99</v>
      </c>
      <c r="D95" s="50" t="s">
        <v>118</v>
      </c>
      <c r="E95" s="49" t="s">
        <v>256</v>
      </c>
      <c r="F95" s="49" t="s">
        <v>23</v>
      </c>
      <c r="G95" s="49" t="s">
        <v>159</v>
      </c>
      <c r="H95" s="51">
        <v>79894431.573507711</v>
      </c>
      <c r="I95" s="51">
        <v>117341</v>
      </c>
      <c r="J95" s="55">
        <f t="shared" si="20"/>
        <v>680.87396198692454</v>
      </c>
      <c r="K95" s="56">
        <v>808.42</v>
      </c>
      <c r="L95" s="55">
        <v>48633032.686492294</v>
      </c>
      <c r="M95" s="55">
        <v>3004.2791999999999</v>
      </c>
      <c r="N95" s="55">
        <f t="shared" si="21"/>
        <v>16187.92044577358</v>
      </c>
      <c r="O95" s="56">
        <v>18356.11</v>
      </c>
      <c r="P95" s="54" t="str">
        <f t="shared" si="15"/>
        <v>ผ่าน</v>
      </c>
      <c r="Q95" s="54" t="str">
        <f t="shared" si="16"/>
        <v>ผ่าน</v>
      </c>
      <c r="R95" s="54" t="str">
        <f t="shared" si="17"/>
        <v>ผ่าน</v>
      </c>
    </row>
    <row r="96" spans="1:18" ht="24">
      <c r="A96" s="53">
        <v>87</v>
      </c>
      <c r="B96" s="50">
        <v>8</v>
      </c>
      <c r="C96" s="49" t="s">
        <v>99</v>
      </c>
      <c r="D96" s="50" t="s">
        <v>119</v>
      </c>
      <c r="E96" s="49" t="s">
        <v>257</v>
      </c>
      <c r="F96" s="49" t="s">
        <v>23</v>
      </c>
      <c r="G96" s="49" t="s">
        <v>151</v>
      </c>
      <c r="H96" s="51">
        <v>11463150.013851359</v>
      </c>
      <c r="I96" s="51">
        <v>20172</v>
      </c>
      <c r="J96" s="55">
        <f t="shared" si="20"/>
        <v>568.27037546358122</v>
      </c>
      <c r="K96" s="56">
        <v>834.99</v>
      </c>
      <c r="L96" s="55">
        <v>2558290.4061486409</v>
      </c>
      <c r="M96" s="55">
        <v>163.4539</v>
      </c>
      <c r="N96" s="55">
        <f t="shared" si="21"/>
        <v>15651.449161804281</v>
      </c>
      <c r="O96" s="56">
        <v>18792.150000000001</v>
      </c>
      <c r="P96" s="54" t="str">
        <f t="shared" si="15"/>
        <v>ผ่าน</v>
      </c>
      <c r="Q96" s="54" t="str">
        <f t="shared" si="16"/>
        <v>ผ่าน</v>
      </c>
      <c r="R96" s="54" t="str">
        <f t="shared" si="17"/>
        <v>ผ่าน</v>
      </c>
    </row>
    <row r="97" spans="1:18" ht="24">
      <c r="A97" s="53">
        <v>88</v>
      </c>
      <c r="B97" s="50">
        <v>8</v>
      </c>
      <c r="C97" s="49" t="s">
        <v>99</v>
      </c>
      <c r="D97" s="50" t="s">
        <v>120</v>
      </c>
      <c r="E97" s="49" t="s">
        <v>258</v>
      </c>
      <c r="F97" s="49" t="s">
        <v>23</v>
      </c>
      <c r="G97" s="49" t="s">
        <v>152</v>
      </c>
      <c r="H97" s="51">
        <v>12239116.528475858</v>
      </c>
      <c r="I97" s="51">
        <v>22081</v>
      </c>
      <c r="J97" s="55">
        <f t="shared" si="20"/>
        <v>554.28271040604409</v>
      </c>
      <c r="K97" s="56">
        <v>788.8</v>
      </c>
      <c r="L97" s="55">
        <v>2482571.9515241417</v>
      </c>
      <c r="M97" s="55">
        <v>148.91560000000001</v>
      </c>
      <c r="N97" s="55">
        <f t="shared" si="21"/>
        <v>16670.999892047184</v>
      </c>
      <c r="O97" s="56">
        <v>20286.25</v>
      </c>
      <c r="P97" s="54" t="str">
        <f t="shared" si="15"/>
        <v>ผ่าน</v>
      </c>
      <c r="Q97" s="54" t="str">
        <f t="shared" si="16"/>
        <v>ผ่าน</v>
      </c>
      <c r="R97" s="54" t="str">
        <f t="shared" si="17"/>
        <v>ผ่าน</v>
      </c>
    </row>
    <row r="98" spans="1:18">
      <c r="B98" s="61">
        <f>SUBTOTAL(3,B77:B97)</f>
        <v>21</v>
      </c>
      <c r="C98" s="62" t="s">
        <v>121</v>
      </c>
      <c r="D98" s="62"/>
      <c r="E98" s="63"/>
      <c r="F98" s="62"/>
      <c r="G98" s="62"/>
      <c r="H98" s="64"/>
      <c r="I98" s="65"/>
      <c r="J98" s="64"/>
      <c r="K98" s="64"/>
      <c r="L98" s="64"/>
      <c r="M98" s="64"/>
      <c r="N98" s="64"/>
      <c r="O98" s="64"/>
      <c r="P98" s="61"/>
      <c r="Q98" s="61"/>
      <c r="R98" s="61">
        <f>COUNTIF(R77:R97,"ไม่ผ่าน")</f>
        <v>0</v>
      </c>
    </row>
    <row r="99" spans="1:18">
      <c r="B99" s="77"/>
      <c r="C99" s="78"/>
      <c r="D99" s="78"/>
      <c r="E99" s="79"/>
      <c r="F99" s="78"/>
      <c r="G99" s="78"/>
      <c r="H99" s="80"/>
      <c r="I99" s="81"/>
      <c r="J99" s="80"/>
      <c r="K99" s="80"/>
      <c r="L99" s="80"/>
      <c r="M99" s="80"/>
      <c r="N99" s="80"/>
      <c r="O99" s="80"/>
      <c r="P99" s="77"/>
      <c r="Q99" s="77"/>
      <c r="R99" s="77">
        <f>SUM(R98,R76,R69,R59,R40,R25,R16)</f>
        <v>12</v>
      </c>
    </row>
  </sheetData>
  <autoFilter ref="A2:R99"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</autoFilter>
  <mergeCells count="11">
    <mergeCell ref="A1:R1"/>
    <mergeCell ref="G2:G3"/>
    <mergeCell ref="H2:K2"/>
    <mergeCell ref="L2:O2"/>
    <mergeCell ref="P2:R2"/>
    <mergeCell ref="A2:A3"/>
    <mergeCell ref="B2:B3"/>
    <mergeCell ref="C2:C3"/>
    <mergeCell ref="D2:D3"/>
    <mergeCell ref="E2:E3"/>
    <mergeCell ref="F2:F3"/>
  </mergeCells>
  <conditionalFormatting sqref="P4:R99">
    <cfRule type="containsText" dxfId="1" priority="7" operator="containsText" text="ไม่ผ่าน">
      <formula>NOT(ISERROR(SEARCH("ไม่ผ่าน",P4)))</formula>
    </cfRule>
    <cfRule type="containsText" dxfId="0" priority="8" operator="containsText" text="ผ่าน">
      <formula>NOT(ISERROR(SEARCH("ผ่าน",P4)))</formula>
    </cfRule>
  </conditionalFormatting>
  <pageMargins left="0.11811023622047245" right="0.11811023622047245" top="0.11811023622047245" bottom="0.11811023622047245" header="0" footer="0.11811023622047245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3" zoomScaleNormal="100" workbookViewId="0">
      <selection activeCell="L9" sqref="L9"/>
    </sheetView>
  </sheetViews>
  <sheetFormatPr defaultRowHeight="15"/>
  <cols>
    <col min="1" max="1" width="10.42578125" customWidth="1"/>
    <col min="2" max="2" width="11.85546875" customWidth="1"/>
    <col min="3" max="3" width="12.42578125" customWidth="1"/>
    <col min="4" max="4" width="9.5703125" customWidth="1"/>
    <col min="6" max="6" width="8.28515625" customWidth="1"/>
    <col min="7" max="7" width="9.42578125" customWidth="1"/>
    <col min="8" max="8" width="8.85546875" customWidth="1"/>
    <col min="9" max="9" width="7.5703125" customWidth="1"/>
  </cols>
  <sheetData>
    <row r="1" spans="1:9" ht="27.75">
      <c r="A1" s="111" t="s">
        <v>171</v>
      </c>
      <c r="B1" s="111"/>
      <c r="C1" s="111"/>
      <c r="D1" s="111"/>
      <c r="E1" s="111"/>
      <c r="F1" s="111"/>
      <c r="G1" s="111"/>
      <c r="H1" s="111"/>
      <c r="I1" s="111"/>
    </row>
    <row r="3" spans="1:9" ht="24">
      <c r="A3" s="112" t="s">
        <v>1</v>
      </c>
      <c r="B3" s="113" t="s">
        <v>2</v>
      </c>
      <c r="C3" s="113" t="s">
        <v>123</v>
      </c>
      <c r="D3" s="115" t="s">
        <v>124</v>
      </c>
      <c r="E3" s="115"/>
      <c r="F3" s="115"/>
      <c r="G3" s="115"/>
      <c r="H3" s="115"/>
      <c r="I3" s="115"/>
    </row>
    <row r="4" spans="1:9" ht="24">
      <c r="A4" s="112"/>
      <c r="B4" s="114"/>
      <c r="C4" s="114"/>
      <c r="D4" s="4" t="s">
        <v>125</v>
      </c>
      <c r="E4" s="11" t="s">
        <v>126</v>
      </c>
      <c r="F4" s="4" t="s">
        <v>127</v>
      </c>
      <c r="G4" s="11" t="s">
        <v>126</v>
      </c>
      <c r="H4" s="12" t="s">
        <v>128</v>
      </c>
      <c r="I4" s="12" t="s">
        <v>129</v>
      </c>
    </row>
    <row r="5" spans="1:9" ht="24">
      <c r="A5" s="14">
        <v>8</v>
      </c>
      <c r="B5" s="14" t="s">
        <v>19</v>
      </c>
      <c r="C5" s="14">
        <v>12</v>
      </c>
      <c r="D5" s="14">
        <f>(C5-F5-I5)</f>
        <v>8</v>
      </c>
      <c r="E5" s="16">
        <f>D5/H5*100</f>
        <v>66.666666666666657</v>
      </c>
      <c r="F5" s="14">
        <v>4</v>
      </c>
      <c r="G5" s="16">
        <f>F5/H5*100</f>
        <v>33.333333333333329</v>
      </c>
      <c r="H5" s="14">
        <f>SUM(D5+F5)</f>
        <v>12</v>
      </c>
      <c r="I5" s="14"/>
    </row>
    <row r="6" spans="1:9" ht="24">
      <c r="A6" s="14">
        <v>8</v>
      </c>
      <c r="B6" s="14" t="s">
        <v>34</v>
      </c>
      <c r="C6" s="14">
        <v>8</v>
      </c>
      <c r="D6" s="14">
        <f t="shared" ref="D6:D11" si="0">(C6-F6-I6)</f>
        <v>7</v>
      </c>
      <c r="E6" s="16">
        <f t="shared" ref="E6:E12" si="1">D6/H6*100</f>
        <v>87.5</v>
      </c>
      <c r="F6" s="14">
        <v>1</v>
      </c>
      <c r="G6" s="16">
        <f t="shared" ref="G6:G12" si="2">F6/H6*100</f>
        <v>12.5</v>
      </c>
      <c r="H6" s="14">
        <f t="shared" ref="H6:H12" si="3">SUM(D6+F6)</f>
        <v>8</v>
      </c>
      <c r="I6" s="13"/>
    </row>
    <row r="7" spans="1:9" ht="24">
      <c r="A7" s="14">
        <v>8</v>
      </c>
      <c r="B7" s="14" t="s">
        <v>44</v>
      </c>
      <c r="C7" s="14">
        <v>14</v>
      </c>
      <c r="D7" s="14">
        <f t="shared" si="0"/>
        <v>14</v>
      </c>
      <c r="E7" s="16">
        <f t="shared" si="1"/>
        <v>100</v>
      </c>
      <c r="F7" s="14">
        <v>0</v>
      </c>
      <c r="G7" s="16">
        <f t="shared" si="2"/>
        <v>0</v>
      </c>
      <c r="H7" s="14">
        <f t="shared" si="3"/>
        <v>14</v>
      </c>
      <c r="I7" s="13"/>
    </row>
    <row r="8" spans="1:9" ht="24">
      <c r="A8" s="14">
        <v>8</v>
      </c>
      <c r="B8" s="14" t="s">
        <v>60</v>
      </c>
      <c r="C8" s="14">
        <v>18</v>
      </c>
      <c r="D8" s="14">
        <f t="shared" si="0"/>
        <v>15</v>
      </c>
      <c r="E8" s="16">
        <f t="shared" si="1"/>
        <v>83.333333333333343</v>
      </c>
      <c r="F8" s="14">
        <v>3</v>
      </c>
      <c r="G8" s="16">
        <f t="shared" si="2"/>
        <v>16.666666666666664</v>
      </c>
      <c r="H8" s="14">
        <f t="shared" si="3"/>
        <v>18</v>
      </c>
      <c r="I8" s="13"/>
    </row>
    <row r="9" spans="1:9" ht="24">
      <c r="A9" s="14">
        <v>8</v>
      </c>
      <c r="B9" s="14" t="s">
        <v>81</v>
      </c>
      <c r="C9" s="14">
        <v>9</v>
      </c>
      <c r="D9" s="14">
        <f t="shared" si="0"/>
        <v>6</v>
      </c>
      <c r="E9" s="16">
        <f t="shared" si="1"/>
        <v>66.666666666666657</v>
      </c>
      <c r="F9" s="14">
        <v>3</v>
      </c>
      <c r="G9" s="16">
        <f t="shared" si="2"/>
        <v>33.333333333333329</v>
      </c>
      <c r="H9" s="14">
        <f t="shared" si="3"/>
        <v>9</v>
      </c>
      <c r="I9" s="13"/>
    </row>
    <row r="10" spans="1:9" ht="24">
      <c r="A10" s="14">
        <v>8</v>
      </c>
      <c r="B10" s="14" t="s">
        <v>91</v>
      </c>
      <c r="C10" s="14">
        <v>6</v>
      </c>
      <c r="D10" s="14">
        <f t="shared" si="0"/>
        <v>5</v>
      </c>
      <c r="E10" s="16">
        <f t="shared" si="1"/>
        <v>83.333333333333343</v>
      </c>
      <c r="F10" s="14">
        <v>1</v>
      </c>
      <c r="G10" s="16">
        <f t="shared" si="2"/>
        <v>16.666666666666664</v>
      </c>
      <c r="H10" s="14">
        <f t="shared" si="3"/>
        <v>6</v>
      </c>
      <c r="I10" s="13"/>
    </row>
    <row r="11" spans="1:9" ht="24">
      <c r="A11" s="14">
        <v>8</v>
      </c>
      <c r="B11" s="14" t="s">
        <v>99</v>
      </c>
      <c r="C11" s="14">
        <v>21</v>
      </c>
      <c r="D11" s="14">
        <f t="shared" si="0"/>
        <v>21</v>
      </c>
      <c r="E11" s="16">
        <f t="shared" si="1"/>
        <v>100</v>
      </c>
      <c r="F11" s="99">
        <v>0</v>
      </c>
      <c r="G11" s="16">
        <f t="shared" si="2"/>
        <v>0</v>
      </c>
      <c r="H11" s="14">
        <f t="shared" si="3"/>
        <v>21</v>
      </c>
      <c r="I11" s="13"/>
    </row>
    <row r="12" spans="1:9" ht="24">
      <c r="A12" s="109" t="s">
        <v>130</v>
      </c>
      <c r="B12" s="110"/>
      <c r="C12" s="15">
        <f>SUM(C5:C11)</f>
        <v>88</v>
      </c>
      <c r="D12" s="15">
        <f>C12-F12-I12</f>
        <v>76</v>
      </c>
      <c r="E12" s="17">
        <f t="shared" si="1"/>
        <v>86.36363636363636</v>
      </c>
      <c r="F12" s="15">
        <f>SUM(F5:F11)</f>
        <v>12</v>
      </c>
      <c r="G12" s="17">
        <f t="shared" si="2"/>
        <v>13.636363636363635</v>
      </c>
      <c r="H12" s="15">
        <f t="shared" si="3"/>
        <v>88</v>
      </c>
      <c r="I12" s="15">
        <f>SUM(I5:I11)</f>
        <v>0</v>
      </c>
    </row>
    <row r="14" spans="1:9" ht="27.75">
      <c r="A14" s="10" t="s">
        <v>141</v>
      </c>
      <c r="B14" s="10"/>
      <c r="C14" s="10"/>
    </row>
    <row r="16" spans="1:9" ht="24">
      <c r="A16" s="22" t="s">
        <v>137</v>
      </c>
      <c r="B16" s="23" t="s">
        <v>145</v>
      </c>
      <c r="C16" s="23" t="s">
        <v>169</v>
      </c>
      <c r="D16" s="44"/>
    </row>
    <row r="17" spans="1:6" ht="24">
      <c r="A17" s="6" t="s">
        <v>19</v>
      </c>
      <c r="B17" s="18">
        <v>27.27272727272727</v>
      </c>
      <c r="C17" s="18">
        <f>G5</f>
        <v>33.333333333333329</v>
      </c>
      <c r="D17" s="45"/>
    </row>
    <row r="18" spans="1:6" ht="24">
      <c r="A18" s="6" t="s">
        <v>34</v>
      </c>
      <c r="B18" s="18">
        <v>12.5</v>
      </c>
      <c r="C18" s="18">
        <f t="shared" ref="C18:C24" si="4">G6</f>
        <v>12.5</v>
      </c>
      <c r="D18" s="45"/>
    </row>
    <row r="19" spans="1:6" ht="24">
      <c r="A19" s="6" t="s">
        <v>44</v>
      </c>
      <c r="B19" s="18">
        <v>0</v>
      </c>
      <c r="C19" s="18">
        <f t="shared" si="4"/>
        <v>0</v>
      </c>
      <c r="D19" s="45"/>
    </row>
    <row r="20" spans="1:6" ht="24">
      <c r="A20" s="6" t="s">
        <v>60</v>
      </c>
      <c r="B20" s="18">
        <v>22.222222222222221</v>
      </c>
      <c r="C20" s="18">
        <f t="shared" si="4"/>
        <v>16.666666666666664</v>
      </c>
      <c r="D20" s="45"/>
    </row>
    <row r="21" spans="1:6" ht="24">
      <c r="A21" s="6" t="s">
        <v>81</v>
      </c>
      <c r="B21" s="18">
        <v>22.222222222222221</v>
      </c>
      <c r="C21" s="18">
        <f t="shared" si="4"/>
        <v>33.333333333333329</v>
      </c>
      <c r="D21" s="45"/>
    </row>
    <row r="22" spans="1:6" ht="24">
      <c r="A22" s="6" t="s">
        <v>91</v>
      </c>
      <c r="B22" s="18">
        <v>33.333333333333329</v>
      </c>
      <c r="C22" s="18">
        <f t="shared" si="4"/>
        <v>16.666666666666664</v>
      </c>
      <c r="D22" s="45"/>
    </row>
    <row r="23" spans="1:6" ht="24">
      <c r="A23" s="6" t="s">
        <v>99</v>
      </c>
      <c r="B23" s="18">
        <v>9.5238095238095237</v>
      </c>
      <c r="C23" s="18">
        <f t="shared" si="4"/>
        <v>0</v>
      </c>
      <c r="D23" s="45"/>
    </row>
    <row r="24" spans="1:6" ht="24">
      <c r="A24" s="20" t="s">
        <v>138</v>
      </c>
      <c r="B24" s="21">
        <v>16.091954022988507</v>
      </c>
      <c r="C24" s="21">
        <f t="shared" si="4"/>
        <v>13.636363636363635</v>
      </c>
      <c r="D24" s="45"/>
    </row>
    <row r="25" spans="1:6" ht="24">
      <c r="A25" s="8"/>
      <c r="B25" s="9"/>
      <c r="C25" s="9"/>
      <c r="D25" s="46"/>
      <c r="F25" s="8"/>
    </row>
    <row r="26" spans="1:6" ht="24">
      <c r="A26" s="8" t="s">
        <v>170</v>
      </c>
      <c r="B26" s="9"/>
      <c r="C26" s="9"/>
      <c r="D26" s="9"/>
      <c r="F26" s="8"/>
    </row>
    <row r="28" spans="1:6" ht="48">
      <c r="A28" s="26" t="s">
        <v>137</v>
      </c>
      <c r="B28" s="27" t="s">
        <v>139</v>
      </c>
      <c r="C28" s="26" t="s">
        <v>140</v>
      </c>
      <c r="D28" s="27" t="s">
        <v>126</v>
      </c>
    </row>
    <row r="29" spans="1:6" ht="24">
      <c r="A29" s="6" t="s">
        <v>19</v>
      </c>
      <c r="B29" s="24">
        <f>H5</f>
        <v>12</v>
      </c>
      <c r="C29" s="24">
        <f>F5</f>
        <v>4</v>
      </c>
      <c r="D29" s="25">
        <f>C29/B29*100</f>
        <v>33.333333333333329</v>
      </c>
    </row>
    <row r="30" spans="1:6" ht="24">
      <c r="A30" s="6" t="s">
        <v>34</v>
      </c>
      <c r="B30" s="24">
        <f t="shared" ref="B30:B35" si="5">H6</f>
        <v>8</v>
      </c>
      <c r="C30" s="24">
        <f t="shared" ref="C30:C35" si="6">F6</f>
        <v>1</v>
      </c>
      <c r="D30" s="25">
        <f t="shared" ref="D30:D36" si="7">C30/B30*100</f>
        <v>12.5</v>
      </c>
    </row>
    <row r="31" spans="1:6" ht="24">
      <c r="A31" s="6" t="s">
        <v>44</v>
      </c>
      <c r="B31" s="24">
        <f t="shared" si="5"/>
        <v>14</v>
      </c>
      <c r="C31" s="24">
        <f t="shared" si="6"/>
        <v>0</v>
      </c>
      <c r="D31" s="25">
        <f t="shared" si="7"/>
        <v>0</v>
      </c>
    </row>
    <row r="32" spans="1:6" ht="24">
      <c r="A32" s="6" t="s">
        <v>60</v>
      </c>
      <c r="B32" s="24">
        <f t="shared" si="5"/>
        <v>18</v>
      </c>
      <c r="C32" s="24">
        <f t="shared" si="6"/>
        <v>3</v>
      </c>
      <c r="D32" s="25">
        <f t="shared" si="7"/>
        <v>16.666666666666664</v>
      </c>
    </row>
    <row r="33" spans="1:4" ht="24">
      <c r="A33" s="6" t="s">
        <v>81</v>
      </c>
      <c r="B33" s="24">
        <f t="shared" si="5"/>
        <v>9</v>
      </c>
      <c r="C33" s="24">
        <f t="shared" si="6"/>
        <v>3</v>
      </c>
      <c r="D33" s="25">
        <f t="shared" si="7"/>
        <v>33.333333333333329</v>
      </c>
    </row>
    <row r="34" spans="1:4" ht="24">
      <c r="A34" s="6" t="s">
        <v>91</v>
      </c>
      <c r="B34" s="24">
        <f t="shared" si="5"/>
        <v>6</v>
      </c>
      <c r="C34" s="24">
        <f t="shared" si="6"/>
        <v>1</v>
      </c>
      <c r="D34" s="25">
        <f t="shared" si="7"/>
        <v>16.666666666666664</v>
      </c>
    </row>
    <row r="35" spans="1:4" ht="24">
      <c r="A35" s="6" t="s">
        <v>99</v>
      </c>
      <c r="B35" s="24">
        <f t="shared" si="5"/>
        <v>21</v>
      </c>
      <c r="C35" s="24">
        <f t="shared" si="6"/>
        <v>0</v>
      </c>
      <c r="D35" s="25">
        <f t="shared" si="7"/>
        <v>0</v>
      </c>
    </row>
    <row r="36" spans="1:4" ht="24">
      <c r="A36" s="20" t="s">
        <v>138</v>
      </c>
      <c r="B36" s="28">
        <f>SUM(B29:B35)</f>
        <v>88</v>
      </c>
      <c r="C36" s="28">
        <f>SUM(C29:C35)</f>
        <v>12</v>
      </c>
      <c r="D36" s="29">
        <f t="shared" si="7"/>
        <v>13.636363636363635</v>
      </c>
    </row>
    <row r="37" spans="1:4">
      <c r="D37" s="7"/>
    </row>
    <row r="38" spans="1:4">
      <c r="D38" s="7"/>
    </row>
  </sheetData>
  <mergeCells count="6"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A21" sqref="A21:D33"/>
    </sheetView>
  </sheetViews>
  <sheetFormatPr defaultRowHeight="15"/>
  <cols>
    <col min="1" max="1" width="10.42578125" customWidth="1"/>
    <col min="2" max="2" width="11.85546875" customWidth="1"/>
    <col min="3" max="3" width="9.85546875" customWidth="1"/>
    <col min="4" max="4" width="9.5703125" customWidth="1"/>
    <col min="5" max="5" width="8.28515625" customWidth="1"/>
    <col min="6" max="6" width="9.42578125" customWidth="1"/>
    <col min="7" max="7" width="8.85546875" customWidth="1"/>
    <col min="8" max="8" width="9.28515625" customWidth="1"/>
  </cols>
  <sheetData>
    <row r="1" spans="1:8" ht="27.75">
      <c r="A1" s="116" t="s">
        <v>259</v>
      </c>
      <c r="B1" s="116"/>
      <c r="C1" s="116"/>
      <c r="D1" s="116"/>
      <c r="E1" s="116"/>
      <c r="F1" s="116"/>
      <c r="G1" s="116"/>
      <c r="H1" s="116"/>
    </row>
    <row r="3" spans="1:8" ht="24">
      <c r="A3" s="112" t="s">
        <v>1</v>
      </c>
      <c r="B3" s="113" t="s">
        <v>123</v>
      </c>
      <c r="C3" s="115" t="s">
        <v>124</v>
      </c>
      <c r="D3" s="115"/>
      <c r="E3" s="115"/>
      <c r="F3" s="115"/>
      <c r="G3" s="115"/>
      <c r="H3" s="115"/>
    </row>
    <row r="4" spans="1:8" ht="24">
      <c r="A4" s="112"/>
      <c r="B4" s="114"/>
      <c r="C4" s="4" t="s">
        <v>125</v>
      </c>
      <c r="D4" s="82" t="s">
        <v>126</v>
      </c>
      <c r="E4" s="4" t="s">
        <v>127</v>
      </c>
      <c r="F4" s="82" t="s">
        <v>126</v>
      </c>
      <c r="G4" s="83" t="s">
        <v>128</v>
      </c>
      <c r="H4" s="83" t="s">
        <v>129</v>
      </c>
    </row>
    <row r="5" spans="1:8" ht="24">
      <c r="A5" s="84">
        <v>1</v>
      </c>
      <c r="B5" s="24">
        <v>102</v>
      </c>
      <c r="C5" s="24">
        <v>89</v>
      </c>
      <c r="D5" s="85">
        <f>C5/G5*100</f>
        <v>87.254901960784309</v>
      </c>
      <c r="E5" s="24">
        <v>13</v>
      </c>
      <c r="F5" s="86">
        <f>E5/G5*100</f>
        <v>12.745098039215685</v>
      </c>
      <c r="G5" s="24">
        <f>SUM(C5+E5)</f>
        <v>102</v>
      </c>
      <c r="H5" s="24">
        <v>0</v>
      </c>
    </row>
    <row r="6" spans="1:8" ht="24">
      <c r="A6" s="84">
        <v>2</v>
      </c>
      <c r="B6" s="24">
        <v>47</v>
      </c>
      <c r="C6" s="24">
        <v>27</v>
      </c>
      <c r="D6" s="85">
        <f t="shared" ref="D6:D17" si="0">C6/G6*100</f>
        <v>57.446808510638306</v>
      </c>
      <c r="E6" s="24">
        <v>20</v>
      </c>
      <c r="F6" s="86">
        <f t="shared" ref="F6:F17" si="1">E6/G6*100</f>
        <v>42.553191489361701</v>
      </c>
      <c r="G6" s="24">
        <f t="shared" ref="G6:G16" si="2">SUM(C6+E6)</f>
        <v>47</v>
      </c>
      <c r="H6" s="24">
        <v>0</v>
      </c>
    </row>
    <row r="7" spans="1:8" ht="24">
      <c r="A7" s="84">
        <v>3</v>
      </c>
      <c r="B7" s="24">
        <v>54</v>
      </c>
      <c r="C7" s="24">
        <v>49</v>
      </c>
      <c r="D7" s="85">
        <f t="shared" si="0"/>
        <v>90.740740740740748</v>
      </c>
      <c r="E7" s="24">
        <v>5</v>
      </c>
      <c r="F7" s="86">
        <f t="shared" si="1"/>
        <v>9.2592592592592595</v>
      </c>
      <c r="G7" s="24">
        <f t="shared" si="2"/>
        <v>54</v>
      </c>
      <c r="H7" s="24">
        <v>0</v>
      </c>
    </row>
    <row r="8" spans="1:8" ht="24">
      <c r="A8" s="84">
        <v>4</v>
      </c>
      <c r="B8" s="24">
        <v>71</v>
      </c>
      <c r="C8" s="24">
        <v>51</v>
      </c>
      <c r="D8" s="85">
        <f t="shared" si="0"/>
        <v>71.83098591549296</v>
      </c>
      <c r="E8" s="24">
        <v>20</v>
      </c>
      <c r="F8" s="86">
        <f t="shared" si="1"/>
        <v>28.169014084507044</v>
      </c>
      <c r="G8" s="24">
        <f t="shared" si="2"/>
        <v>71</v>
      </c>
      <c r="H8" s="24">
        <v>0</v>
      </c>
    </row>
    <row r="9" spans="1:8" ht="24">
      <c r="A9" s="84">
        <v>5</v>
      </c>
      <c r="B9" s="24">
        <v>66</v>
      </c>
      <c r="C9" s="24">
        <v>56</v>
      </c>
      <c r="D9" s="85">
        <f t="shared" si="0"/>
        <v>84.848484848484844</v>
      </c>
      <c r="E9" s="24">
        <v>10</v>
      </c>
      <c r="F9" s="86">
        <f t="shared" si="1"/>
        <v>15.151515151515152</v>
      </c>
      <c r="G9" s="24">
        <f t="shared" si="2"/>
        <v>66</v>
      </c>
      <c r="H9" s="24">
        <v>0</v>
      </c>
    </row>
    <row r="10" spans="1:8" ht="24">
      <c r="A10" s="84">
        <v>6</v>
      </c>
      <c r="B10" s="24">
        <v>73</v>
      </c>
      <c r="C10" s="24">
        <v>53</v>
      </c>
      <c r="D10" s="85">
        <f t="shared" si="0"/>
        <v>72.602739726027394</v>
      </c>
      <c r="E10" s="24">
        <v>20</v>
      </c>
      <c r="F10" s="86">
        <f t="shared" si="1"/>
        <v>27.397260273972602</v>
      </c>
      <c r="G10" s="24">
        <f t="shared" si="2"/>
        <v>73</v>
      </c>
      <c r="H10" s="24">
        <v>0</v>
      </c>
    </row>
    <row r="11" spans="1:8" ht="24">
      <c r="A11" s="84">
        <v>7</v>
      </c>
      <c r="B11" s="24">
        <v>77</v>
      </c>
      <c r="C11" s="24">
        <v>54</v>
      </c>
      <c r="D11" s="85">
        <f t="shared" si="0"/>
        <v>70.129870129870127</v>
      </c>
      <c r="E11" s="24">
        <v>23</v>
      </c>
      <c r="F11" s="86">
        <f t="shared" si="1"/>
        <v>29.870129870129869</v>
      </c>
      <c r="G11" s="24">
        <f t="shared" si="2"/>
        <v>77</v>
      </c>
      <c r="H11" s="24">
        <v>0</v>
      </c>
    </row>
    <row r="12" spans="1:8" ht="24">
      <c r="A12" s="84">
        <v>8</v>
      </c>
      <c r="B12" s="24">
        <v>88</v>
      </c>
      <c r="C12" s="24">
        <v>76</v>
      </c>
      <c r="D12" s="85">
        <f t="shared" si="0"/>
        <v>86.36363636363636</v>
      </c>
      <c r="E12" s="96">
        <v>12</v>
      </c>
      <c r="F12" s="86">
        <f t="shared" si="1"/>
        <v>13.636363636363635</v>
      </c>
      <c r="G12" s="24">
        <f t="shared" si="2"/>
        <v>88</v>
      </c>
      <c r="H12" s="24">
        <v>0</v>
      </c>
    </row>
    <row r="13" spans="1:8" ht="24">
      <c r="A13" s="84">
        <v>9</v>
      </c>
      <c r="B13" s="24">
        <v>89</v>
      </c>
      <c r="C13" s="24">
        <v>78</v>
      </c>
      <c r="D13" s="85">
        <f t="shared" si="0"/>
        <v>87.640449438202253</v>
      </c>
      <c r="E13" s="24">
        <v>11</v>
      </c>
      <c r="F13" s="86">
        <f t="shared" si="1"/>
        <v>12.359550561797752</v>
      </c>
      <c r="G13" s="24">
        <f t="shared" si="2"/>
        <v>89</v>
      </c>
      <c r="H13" s="24">
        <v>0</v>
      </c>
    </row>
    <row r="14" spans="1:8" ht="24">
      <c r="A14" s="84">
        <v>10</v>
      </c>
      <c r="B14" s="24">
        <v>71</v>
      </c>
      <c r="C14" s="24">
        <v>58</v>
      </c>
      <c r="D14" s="85">
        <f t="shared" si="0"/>
        <v>81.690140845070431</v>
      </c>
      <c r="E14" s="24">
        <v>13</v>
      </c>
      <c r="F14" s="86">
        <f t="shared" si="1"/>
        <v>18.30985915492958</v>
      </c>
      <c r="G14" s="24">
        <f t="shared" si="2"/>
        <v>71</v>
      </c>
      <c r="H14" s="24">
        <v>0</v>
      </c>
    </row>
    <row r="15" spans="1:8" ht="24">
      <c r="A15" s="84">
        <v>11</v>
      </c>
      <c r="B15" s="24">
        <v>80</v>
      </c>
      <c r="C15" s="24">
        <v>53</v>
      </c>
      <c r="D15" s="85">
        <f t="shared" si="0"/>
        <v>68.831168831168839</v>
      </c>
      <c r="E15" s="24">
        <v>24</v>
      </c>
      <c r="F15" s="86">
        <f t="shared" si="1"/>
        <v>31.168831168831169</v>
      </c>
      <c r="G15" s="24">
        <f t="shared" si="2"/>
        <v>77</v>
      </c>
      <c r="H15" s="24">
        <v>3</v>
      </c>
    </row>
    <row r="16" spans="1:8" ht="24">
      <c r="A16" s="84">
        <v>12</v>
      </c>
      <c r="B16" s="24">
        <v>78</v>
      </c>
      <c r="C16" s="24">
        <v>40</v>
      </c>
      <c r="D16" s="85">
        <f t="shared" si="0"/>
        <v>51.282051282051277</v>
      </c>
      <c r="E16" s="24">
        <v>38</v>
      </c>
      <c r="F16" s="86">
        <f t="shared" si="1"/>
        <v>48.717948717948715</v>
      </c>
      <c r="G16" s="24">
        <f t="shared" si="2"/>
        <v>78</v>
      </c>
      <c r="H16" s="24">
        <v>0</v>
      </c>
    </row>
    <row r="17" spans="1:8" ht="24">
      <c r="A17" s="87" t="s">
        <v>130</v>
      </c>
      <c r="B17" s="6">
        <f>SUM(B5:B16)</f>
        <v>896</v>
      </c>
      <c r="C17" s="6">
        <f>SUM(C5:C16)</f>
        <v>684</v>
      </c>
      <c r="D17" s="48">
        <f t="shared" si="0"/>
        <v>76.59574468085107</v>
      </c>
      <c r="E17" s="6">
        <f>SUM(E5:E16)</f>
        <v>209</v>
      </c>
      <c r="F17" s="88">
        <f t="shared" si="1"/>
        <v>23.404255319148938</v>
      </c>
      <c r="G17" s="6">
        <f>SUM(G5:G16)</f>
        <v>893</v>
      </c>
      <c r="H17" s="6">
        <f>SUM(H5:H16)</f>
        <v>3</v>
      </c>
    </row>
    <row r="19" spans="1:8" ht="27.75">
      <c r="A19" s="10" t="s">
        <v>141</v>
      </c>
      <c r="B19" s="10"/>
      <c r="C19" s="10"/>
    </row>
    <row r="21" spans="1:8" ht="48">
      <c r="A21" s="89" t="s">
        <v>1</v>
      </c>
      <c r="B21" s="89" t="s">
        <v>260</v>
      </c>
      <c r="C21" s="89" t="s">
        <v>261</v>
      </c>
      <c r="D21" s="89" t="s">
        <v>126</v>
      </c>
    </row>
    <row r="22" spans="1:8" ht="24">
      <c r="A22" s="90" t="s">
        <v>262</v>
      </c>
      <c r="B22" s="91">
        <f>G5</f>
        <v>102</v>
      </c>
      <c r="C22" s="91">
        <f>E5</f>
        <v>13</v>
      </c>
      <c r="D22" s="18">
        <f>C22/B22*100</f>
        <v>12.745098039215685</v>
      </c>
      <c r="E22" s="8"/>
    </row>
    <row r="23" spans="1:8" ht="24">
      <c r="A23" s="90" t="s">
        <v>263</v>
      </c>
      <c r="B23" s="91">
        <f t="shared" ref="B23:B33" si="3">G6</f>
        <v>47</v>
      </c>
      <c r="C23" s="91">
        <f t="shared" ref="C23:C33" si="4">E6</f>
        <v>20</v>
      </c>
      <c r="D23" s="18">
        <f t="shared" ref="D23:D33" si="5">C23/B23*100</f>
        <v>42.553191489361701</v>
      </c>
      <c r="E23" s="8"/>
    </row>
    <row r="24" spans="1:8" ht="24">
      <c r="A24" s="90" t="s">
        <v>264</v>
      </c>
      <c r="B24" s="91">
        <f t="shared" si="3"/>
        <v>54</v>
      </c>
      <c r="C24" s="91">
        <f t="shared" si="4"/>
        <v>5</v>
      </c>
      <c r="D24" s="18">
        <f t="shared" si="5"/>
        <v>9.2592592592592595</v>
      </c>
      <c r="E24" s="8"/>
    </row>
    <row r="25" spans="1:8" ht="24">
      <c r="A25" s="90" t="s">
        <v>265</v>
      </c>
      <c r="B25" s="91">
        <f t="shared" si="3"/>
        <v>71</v>
      </c>
      <c r="C25" s="91">
        <f t="shared" si="4"/>
        <v>20</v>
      </c>
      <c r="D25" s="18">
        <f t="shared" si="5"/>
        <v>28.169014084507044</v>
      </c>
      <c r="E25" s="8"/>
    </row>
    <row r="26" spans="1:8" ht="24">
      <c r="A26" s="90" t="s">
        <v>266</v>
      </c>
      <c r="B26" s="91">
        <f t="shared" si="3"/>
        <v>66</v>
      </c>
      <c r="C26" s="91">
        <f t="shared" si="4"/>
        <v>10</v>
      </c>
      <c r="D26" s="18">
        <f t="shared" si="5"/>
        <v>15.151515151515152</v>
      </c>
      <c r="E26" s="8"/>
    </row>
    <row r="27" spans="1:8" ht="24">
      <c r="A27" s="90" t="s">
        <v>267</v>
      </c>
      <c r="B27" s="91">
        <f t="shared" si="3"/>
        <v>73</v>
      </c>
      <c r="C27" s="91">
        <f t="shared" si="4"/>
        <v>20</v>
      </c>
      <c r="D27" s="18">
        <f t="shared" si="5"/>
        <v>27.397260273972602</v>
      </c>
      <c r="E27" s="8"/>
    </row>
    <row r="28" spans="1:8" ht="24">
      <c r="A28" s="90" t="s">
        <v>268</v>
      </c>
      <c r="B28" s="91">
        <f t="shared" si="3"/>
        <v>77</v>
      </c>
      <c r="C28" s="91">
        <f t="shared" si="4"/>
        <v>23</v>
      </c>
      <c r="D28" s="18">
        <f t="shared" si="5"/>
        <v>29.870129870129869</v>
      </c>
      <c r="E28" s="8"/>
    </row>
    <row r="29" spans="1:8" ht="24">
      <c r="A29" s="90" t="s">
        <v>269</v>
      </c>
      <c r="B29" s="91">
        <f t="shared" si="3"/>
        <v>88</v>
      </c>
      <c r="C29" s="91">
        <f t="shared" si="4"/>
        <v>12</v>
      </c>
      <c r="D29" s="18">
        <f t="shared" si="5"/>
        <v>13.636363636363635</v>
      </c>
      <c r="E29" s="8"/>
    </row>
    <row r="30" spans="1:8" ht="24">
      <c r="A30" s="90" t="s">
        <v>270</v>
      </c>
      <c r="B30" s="91">
        <f t="shared" si="3"/>
        <v>89</v>
      </c>
      <c r="C30" s="91">
        <f t="shared" si="4"/>
        <v>11</v>
      </c>
      <c r="D30" s="18">
        <f t="shared" si="5"/>
        <v>12.359550561797752</v>
      </c>
      <c r="E30" s="8"/>
    </row>
    <row r="31" spans="1:8" ht="24">
      <c r="A31" s="90" t="s">
        <v>271</v>
      </c>
      <c r="B31" s="91">
        <f t="shared" si="3"/>
        <v>71</v>
      </c>
      <c r="C31" s="91">
        <f t="shared" si="4"/>
        <v>13</v>
      </c>
      <c r="D31" s="18">
        <f t="shared" si="5"/>
        <v>18.30985915492958</v>
      </c>
      <c r="E31" s="8"/>
    </row>
    <row r="32" spans="1:8" ht="24">
      <c r="A32" s="90" t="s">
        <v>272</v>
      </c>
      <c r="B32" s="91">
        <f t="shared" si="3"/>
        <v>77</v>
      </c>
      <c r="C32" s="91">
        <f t="shared" si="4"/>
        <v>24</v>
      </c>
      <c r="D32" s="18">
        <f t="shared" si="5"/>
        <v>31.168831168831169</v>
      </c>
    </row>
    <row r="33" spans="1:4" ht="24">
      <c r="A33" s="90" t="s">
        <v>273</v>
      </c>
      <c r="B33" s="91">
        <f t="shared" si="3"/>
        <v>78</v>
      </c>
      <c r="C33" s="91">
        <f t="shared" si="4"/>
        <v>38</v>
      </c>
      <c r="D33" s="18">
        <f t="shared" si="5"/>
        <v>48.717948717948715</v>
      </c>
    </row>
    <row r="34" spans="1:4" ht="24">
      <c r="A34" s="8"/>
      <c r="B34" s="92"/>
      <c r="C34" s="92"/>
      <c r="D34" s="93"/>
    </row>
    <row r="35" spans="1:4" ht="24">
      <c r="A35" s="8"/>
      <c r="B35" s="92"/>
      <c r="C35" s="92"/>
      <c r="D35" s="94"/>
    </row>
    <row r="36" spans="1:4" ht="43.5">
      <c r="A36" s="89" t="s">
        <v>274</v>
      </c>
      <c r="B36" s="89" t="s">
        <v>1</v>
      </c>
      <c r="C36" s="95" t="s">
        <v>275</v>
      </c>
    </row>
    <row r="37" spans="1:4" ht="24">
      <c r="A37" s="90">
        <v>1</v>
      </c>
      <c r="B37" s="97" t="s">
        <v>273</v>
      </c>
      <c r="C37" s="97">
        <v>48.717948717948715</v>
      </c>
    </row>
    <row r="38" spans="1:4" ht="24">
      <c r="A38" s="90">
        <v>2</v>
      </c>
      <c r="B38" s="97" t="s">
        <v>263</v>
      </c>
      <c r="C38" s="97">
        <v>42.553191489361701</v>
      </c>
    </row>
    <row r="39" spans="1:4" ht="24">
      <c r="A39" s="90">
        <v>3</v>
      </c>
      <c r="B39" s="97" t="s">
        <v>272</v>
      </c>
      <c r="C39" s="97">
        <v>31.168831168831169</v>
      </c>
    </row>
    <row r="40" spans="1:4" ht="24">
      <c r="A40" s="90">
        <v>4</v>
      </c>
      <c r="B40" s="97" t="s">
        <v>268</v>
      </c>
      <c r="C40" s="97">
        <v>29.870129870129869</v>
      </c>
    </row>
    <row r="41" spans="1:4" ht="24">
      <c r="A41" s="90">
        <v>5</v>
      </c>
      <c r="B41" s="97" t="s">
        <v>265</v>
      </c>
      <c r="C41" s="97">
        <v>28.169014084507044</v>
      </c>
    </row>
    <row r="42" spans="1:4" ht="24">
      <c r="A42" s="90">
        <v>6</v>
      </c>
      <c r="B42" s="97" t="s">
        <v>267</v>
      </c>
      <c r="C42" s="97">
        <v>27.397260273972602</v>
      </c>
    </row>
    <row r="43" spans="1:4" ht="24">
      <c r="A43" s="90">
        <v>7</v>
      </c>
      <c r="B43" s="97" t="s">
        <v>271</v>
      </c>
      <c r="C43" s="97">
        <v>18.30985915492958</v>
      </c>
    </row>
    <row r="44" spans="1:4" ht="24">
      <c r="A44" s="90">
        <v>8</v>
      </c>
      <c r="B44" s="97" t="s">
        <v>266</v>
      </c>
      <c r="C44" s="97">
        <v>15.151515151515152</v>
      </c>
    </row>
    <row r="45" spans="1:4" ht="24">
      <c r="A45" s="90">
        <v>9</v>
      </c>
      <c r="B45" s="97" t="s">
        <v>269</v>
      </c>
      <c r="C45" s="97">
        <v>13.636363636363635</v>
      </c>
    </row>
    <row r="46" spans="1:4" ht="24">
      <c r="A46" s="90">
        <v>10</v>
      </c>
      <c r="B46" s="97" t="s">
        <v>262</v>
      </c>
      <c r="C46" s="97">
        <v>12.745098039215685</v>
      </c>
    </row>
    <row r="47" spans="1:4" ht="24">
      <c r="A47" s="90">
        <v>11</v>
      </c>
      <c r="B47" s="97" t="s">
        <v>270</v>
      </c>
      <c r="C47" s="97">
        <v>12.359550561797752</v>
      </c>
    </row>
    <row r="48" spans="1:4" ht="24">
      <c r="A48" s="90">
        <v>12</v>
      </c>
      <c r="B48" s="97" t="s">
        <v>264</v>
      </c>
      <c r="C48" s="97">
        <v>9.2592592592592595</v>
      </c>
    </row>
  </sheetData>
  <mergeCells count="4">
    <mergeCell ref="A1:H1"/>
    <mergeCell ref="A3:A4"/>
    <mergeCell ref="B3:B4"/>
    <mergeCell ref="C3:H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mean+1SD</vt:lpstr>
      <vt:lpstr>Data</vt:lpstr>
      <vt:lpstr>สรุปผลการประเมิน</vt:lpstr>
      <vt:lpstr>ประเทศ</vt:lpstr>
      <vt:lpstr>Data!Print_Area</vt:lpstr>
      <vt:lpstr>Data!Print_Titles</vt:lpstr>
      <vt:lpstr>'mean+1SD'!Print_Titles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Windows User</cp:lastModifiedBy>
  <cp:lastPrinted>2017-03-21T09:25:59Z</cp:lastPrinted>
  <dcterms:created xsi:type="dcterms:W3CDTF">2016-06-08T09:53:09Z</dcterms:created>
  <dcterms:modified xsi:type="dcterms:W3CDTF">2017-05-24T09:11:43Z</dcterms:modified>
</cp:coreProperties>
</file>